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ASCONT\EDITAIS\2024\CE 90006-2024 - obra estacionamento sede\"/>
    </mc:Choice>
  </mc:AlternateContent>
  <xr:revisionPtr revIDLastSave="0" documentId="8_{6522DFA0-BB7B-450C-B6FC-DFD4BEA844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Licitantes" sheetId="5" r:id="rId1"/>
    <sheet name="Cronograma" sheetId="4" r:id="rId2"/>
    <sheet name="BDI" sheetId="2" r:id="rId3"/>
  </sheets>
  <definedNames>
    <definedName name="_xlnm.Print_Area" localSheetId="2">BDI!$A$1:$E$44</definedName>
    <definedName name="_xlnm.Print_Area" localSheetId="1">Cronograma!$A$1:$K$43</definedName>
    <definedName name="_xlnm.Print_Area" localSheetId="0">'Orçamento Licitantes'!$A$1:$J$138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_xlnm.Print_Titles" localSheetId="1">Cronograma!$1:$10</definedName>
    <definedName name="_xlnm.Print_Titles" localSheetId="0">'Orçamento Licitantes'!$1:$14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5" l="1"/>
  <c r="G91" i="5"/>
  <c r="J91" i="5" s="1"/>
  <c r="H90" i="5"/>
  <c r="G90" i="5"/>
  <c r="J90" i="5" s="1"/>
  <c r="H89" i="5"/>
  <c r="G89" i="5"/>
  <c r="J89" i="5" s="1"/>
  <c r="I89" i="5" s="1"/>
  <c r="H88" i="5"/>
  <c r="G88" i="5"/>
  <c r="J88" i="5" s="1"/>
  <c r="H77" i="5"/>
  <c r="G77" i="5"/>
  <c r="J77" i="5" s="1"/>
  <c r="I77" i="5" s="1"/>
  <c r="H76" i="5"/>
  <c r="G76" i="5"/>
  <c r="J76" i="5" s="1"/>
  <c r="H75" i="5"/>
  <c r="G75" i="5"/>
  <c r="J75" i="5" s="1"/>
  <c r="I75" i="5" s="1"/>
  <c r="H74" i="5"/>
  <c r="G74" i="5"/>
  <c r="J74" i="5" s="1"/>
  <c r="I74" i="5" s="1"/>
  <c r="J73" i="5"/>
  <c r="I73" i="5" s="1"/>
  <c r="H73" i="5"/>
  <c r="G73" i="5"/>
  <c r="H72" i="5"/>
  <c r="G72" i="5"/>
  <c r="J72" i="5" s="1"/>
  <c r="I72" i="5" s="1"/>
  <c r="J71" i="5"/>
  <c r="H71" i="5"/>
  <c r="G71" i="5"/>
  <c r="H70" i="5"/>
  <c r="G70" i="5"/>
  <c r="J70" i="5" s="1"/>
  <c r="H69" i="5"/>
  <c r="G69" i="5"/>
  <c r="J69" i="5" s="1"/>
  <c r="I69" i="5" s="1"/>
  <c r="H68" i="5"/>
  <c r="G68" i="5"/>
  <c r="J68" i="5" s="1"/>
  <c r="H67" i="5"/>
  <c r="G67" i="5"/>
  <c r="J67" i="5" s="1"/>
  <c r="I67" i="5" s="1"/>
  <c r="H66" i="5"/>
  <c r="G66" i="5"/>
  <c r="J66" i="5" s="1"/>
  <c r="H65" i="5"/>
  <c r="G65" i="5"/>
  <c r="J65" i="5" s="1"/>
  <c r="I65" i="5" s="1"/>
  <c r="H64" i="5"/>
  <c r="G64" i="5"/>
  <c r="J64" i="5" s="1"/>
  <c r="I64" i="5" s="1"/>
  <c r="J63" i="5"/>
  <c r="I63" i="5" s="1"/>
  <c r="H63" i="5"/>
  <c r="G63" i="5"/>
  <c r="H62" i="5"/>
  <c r="G62" i="5"/>
  <c r="J62" i="5" s="1"/>
  <c r="I62" i="5" s="1"/>
  <c r="H61" i="5"/>
  <c r="G61" i="5"/>
  <c r="J61" i="5" s="1"/>
  <c r="I61" i="5" s="1"/>
  <c r="H60" i="5"/>
  <c r="G60" i="5"/>
  <c r="J60" i="5" s="1"/>
  <c r="I60" i="5" s="1"/>
  <c r="J59" i="5"/>
  <c r="H59" i="5"/>
  <c r="G59" i="5"/>
  <c r="I71" i="5" l="1"/>
  <c r="I68" i="5"/>
  <c r="I88" i="5"/>
  <c r="I70" i="5"/>
  <c r="I90" i="5"/>
  <c r="I59" i="5"/>
  <c r="I66" i="5"/>
  <c r="I91" i="5"/>
  <c r="I76" i="5"/>
  <c r="H128" i="5"/>
  <c r="G128" i="5"/>
  <c r="J128" i="5" s="1"/>
  <c r="H127" i="5"/>
  <c r="G127" i="5"/>
  <c r="J127" i="5" s="1"/>
  <c r="H126" i="5"/>
  <c r="G126" i="5"/>
  <c r="J126" i="5" s="1"/>
  <c r="H125" i="5"/>
  <c r="G125" i="5"/>
  <c r="J125" i="5" s="1"/>
  <c r="I125" i="5" s="1"/>
  <c r="H124" i="5"/>
  <c r="G124" i="5"/>
  <c r="J124" i="5" s="1"/>
  <c r="H121" i="5"/>
  <c r="G121" i="5"/>
  <c r="J121" i="5" s="1"/>
  <c r="H120" i="5"/>
  <c r="G120" i="5"/>
  <c r="J120" i="5" s="1"/>
  <c r="H119" i="5"/>
  <c r="G119" i="5"/>
  <c r="J119" i="5" s="1"/>
  <c r="H118" i="5"/>
  <c r="G118" i="5"/>
  <c r="J118" i="5" s="1"/>
  <c r="H115" i="5"/>
  <c r="G115" i="5"/>
  <c r="J115" i="5" s="1"/>
  <c r="I115" i="5" s="1"/>
  <c r="H114" i="5"/>
  <c r="G114" i="5"/>
  <c r="J114" i="5" s="1"/>
  <c r="H113" i="5"/>
  <c r="G113" i="5"/>
  <c r="J113" i="5" s="1"/>
  <c r="H112" i="5"/>
  <c r="G112" i="5"/>
  <c r="J112" i="5" s="1"/>
  <c r="H109" i="5"/>
  <c r="G109" i="5"/>
  <c r="J109" i="5" s="1"/>
  <c r="H108" i="5"/>
  <c r="G108" i="5"/>
  <c r="J108" i="5" s="1"/>
  <c r="H107" i="5"/>
  <c r="G107" i="5"/>
  <c r="J107" i="5" s="1"/>
  <c r="I107" i="5" s="1"/>
  <c r="H106" i="5"/>
  <c r="G106" i="5"/>
  <c r="J106" i="5" s="1"/>
  <c r="I106" i="5" s="1"/>
  <c r="H105" i="5"/>
  <c r="G105" i="5"/>
  <c r="J105" i="5" s="1"/>
  <c r="H104" i="5"/>
  <c r="G104" i="5"/>
  <c r="J104" i="5" s="1"/>
  <c r="H103" i="5"/>
  <c r="G103" i="5"/>
  <c r="J103" i="5" s="1"/>
  <c r="H102" i="5"/>
  <c r="G102" i="5"/>
  <c r="J102" i="5" s="1"/>
  <c r="H101" i="5"/>
  <c r="G101" i="5"/>
  <c r="J101" i="5" s="1"/>
  <c r="H100" i="5"/>
  <c r="G100" i="5"/>
  <c r="J100" i="5" s="1"/>
  <c r="H99" i="5"/>
  <c r="G99" i="5"/>
  <c r="J99" i="5" s="1"/>
  <c r="H132" i="5"/>
  <c r="G132" i="5"/>
  <c r="J132" i="5" s="1"/>
  <c r="H131" i="5"/>
  <c r="G131" i="5"/>
  <c r="J131" i="5" s="1"/>
  <c r="H87" i="5"/>
  <c r="G87" i="5"/>
  <c r="J87" i="5" s="1"/>
  <c r="H84" i="5"/>
  <c r="G84" i="5"/>
  <c r="J84" i="5" s="1"/>
  <c r="H83" i="5"/>
  <c r="G83" i="5"/>
  <c r="J83" i="5" s="1"/>
  <c r="H82" i="5"/>
  <c r="G82" i="5"/>
  <c r="J82" i="5" s="1"/>
  <c r="H81" i="5"/>
  <c r="G81" i="5"/>
  <c r="J81" i="5" s="1"/>
  <c r="H80" i="5"/>
  <c r="G80" i="5"/>
  <c r="J80" i="5" s="1"/>
  <c r="H54" i="5"/>
  <c r="G54" i="5"/>
  <c r="J54" i="5" s="1"/>
  <c r="H40" i="5"/>
  <c r="G40" i="5"/>
  <c r="J40" i="5" s="1"/>
  <c r="H39" i="5"/>
  <c r="G39" i="5"/>
  <c r="J39" i="5" s="1"/>
  <c r="H38" i="5"/>
  <c r="G38" i="5"/>
  <c r="J38" i="5" s="1"/>
  <c r="H37" i="5"/>
  <c r="G37" i="5"/>
  <c r="J37" i="5" s="1"/>
  <c r="H36" i="5"/>
  <c r="G36" i="5"/>
  <c r="J36" i="5" s="1"/>
  <c r="H35" i="5"/>
  <c r="G35" i="5"/>
  <c r="J35" i="5" s="1"/>
  <c r="H34" i="5"/>
  <c r="G34" i="5"/>
  <c r="J34" i="5" s="1"/>
  <c r="H33" i="5"/>
  <c r="G33" i="5"/>
  <c r="J33" i="5" s="1"/>
  <c r="I112" i="5" l="1"/>
  <c r="I102" i="5"/>
  <c r="I118" i="5"/>
  <c r="J130" i="5"/>
  <c r="I103" i="5"/>
  <c r="I109" i="5"/>
  <c r="I119" i="5"/>
  <c r="I124" i="5"/>
  <c r="J98" i="5"/>
  <c r="I99" i="5"/>
  <c r="I100" i="5"/>
  <c r="I114" i="5"/>
  <c r="J123" i="5"/>
  <c r="I120" i="5"/>
  <c r="J117" i="5"/>
  <c r="J111" i="5"/>
  <c r="I121" i="5"/>
  <c r="I127" i="5"/>
  <c r="I128" i="5"/>
  <c r="J32" i="5"/>
  <c r="I82" i="5"/>
  <c r="I84" i="5"/>
  <c r="I101" i="5"/>
  <c r="I105" i="5"/>
  <c r="I108" i="5"/>
  <c r="I113" i="5"/>
  <c r="I126" i="5"/>
  <c r="I104" i="5"/>
  <c r="I131" i="5"/>
  <c r="I132" i="5"/>
  <c r="I80" i="5"/>
  <c r="I35" i="5"/>
  <c r="J86" i="5"/>
  <c r="I87" i="5"/>
  <c r="I83" i="5"/>
  <c r="I81" i="5"/>
  <c r="J79" i="5"/>
  <c r="I54" i="5"/>
  <c r="I39" i="5"/>
  <c r="I33" i="5"/>
  <c r="I37" i="5"/>
  <c r="I38" i="5"/>
  <c r="I36" i="5"/>
  <c r="I40" i="5"/>
  <c r="I34" i="5"/>
  <c r="C23" i="4" l="1"/>
  <c r="H58" i="5"/>
  <c r="G58" i="5"/>
  <c r="J58" i="5" s="1"/>
  <c r="H28" i="5"/>
  <c r="G28" i="5"/>
  <c r="J28" i="5" s="1"/>
  <c r="H29" i="5"/>
  <c r="G29" i="5"/>
  <c r="J29" i="5" s="1"/>
  <c r="I58" i="5" l="1"/>
  <c r="J57" i="5"/>
  <c r="C24" i="4" s="1"/>
  <c r="D24" i="4" s="1"/>
  <c r="I28" i="5"/>
  <c r="I29" i="5"/>
  <c r="E24" i="4" l="1"/>
  <c r="H96" i="5" l="1"/>
  <c r="G96" i="5"/>
  <c r="J96" i="5" s="1"/>
  <c r="H95" i="5"/>
  <c r="G95" i="5"/>
  <c r="J95" i="5" s="1"/>
  <c r="H55" i="5"/>
  <c r="G55" i="5"/>
  <c r="J55" i="5" s="1"/>
  <c r="H53" i="5"/>
  <c r="G53" i="5"/>
  <c r="J53" i="5" s="1"/>
  <c r="H50" i="5"/>
  <c r="G50" i="5"/>
  <c r="J50" i="5" s="1"/>
  <c r="H49" i="5"/>
  <c r="G49" i="5"/>
  <c r="J49" i="5" s="1"/>
  <c r="H48" i="5"/>
  <c r="G48" i="5"/>
  <c r="J48" i="5" s="1"/>
  <c r="H45" i="5"/>
  <c r="G45" i="5"/>
  <c r="J45" i="5" s="1"/>
  <c r="H44" i="5"/>
  <c r="G44" i="5"/>
  <c r="J44" i="5" s="1"/>
  <c r="H43" i="5"/>
  <c r="G43" i="5"/>
  <c r="J43" i="5" s="1"/>
  <c r="H30" i="5"/>
  <c r="G30" i="5"/>
  <c r="J30" i="5" s="1"/>
  <c r="H27" i="5"/>
  <c r="G27" i="5"/>
  <c r="J27" i="5" s="1"/>
  <c r="H26" i="5"/>
  <c r="G26" i="5"/>
  <c r="J26" i="5" s="1"/>
  <c r="H25" i="5"/>
  <c r="G25" i="5"/>
  <c r="J25" i="5" s="1"/>
  <c r="H24" i="5"/>
  <c r="G24" i="5"/>
  <c r="J24" i="5" s="1"/>
  <c r="H23" i="5"/>
  <c r="G23" i="5"/>
  <c r="J23" i="5" s="1"/>
  <c r="H19" i="5"/>
  <c r="G19" i="5"/>
  <c r="J19" i="5" s="1"/>
  <c r="H18" i="5"/>
  <c r="G18" i="5"/>
  <c r="J18" i="5" s="1"/>
  <c r="H17" i="5"/>
  <c r="G17" i="5"/>
  <c r="J17" i="5" s="1"/>
  <c r="H16" i="5"/>
  <c r="G16" i="5"/>
  <c r="J16" i="5" s="1"/>
  <c r="J94" i="5" l="1"/>
  <c r="J93" i="5" s="1"/>
  <c r="C26" i="4" s="1"/>
  <c r="J22" i="5"/>
  <c r="J21" i="5" s="1"/>
  <c r="J42" i="5"/>
  <c r="H134" i="5"/>
  <c r="I8" i="5" s="1"/>
  <c r="I30" i="5"/>
  <c r="I27" i="5"/>
  <c r="I49" i="5"/>
  <c r="I53" i="5"/>
  <c r="I96" i="5"/>
  <c r="I50" i="5"/>
  <c r="I44" i="5"/>
  <c r="I24" i="5"/>
  <c r="I26" i="5"/>
  <c r="I17" i="5"/>
  <c r="I55" i="5"/>
  <c r="I18" i="5"/>
  <c r="I45" i="5"/>
  <c r="I19" i="5"/>
  <c r="I25" i="5"/>
  <c r="I23" i="5"/>
  <c r="I95" i="5"/>
  <c r="I43" i="5"/>
  <c r="J15" i="5"/>
  <c r="I16" i="5"/>
  <c r="J47" i="5"/>
  <c r="C20" i="4" s="1"/>
  <c r="I48" i="5"/>
  <c r="J52" i="5"/>
  <c r="C22" i="4" s="1"/>
  <c r="J134" i="5" l="1"/>
  <c r="C18" i="4"/>
  <c r="I134" i="5"/>
  <c r="I9" i="5" s="1"/>
  <c r="C14" i="4"/>
  <c r="C16" i="4"/>
  <c r="C29" i="4" l="1"/>
  <c r="F29" i="4" s="1"/>
  <c r="C25" i="4"/>
  <c r="C21" i="4"/>
  <c r="C17" i="4"/>
  <c r="C15" i="4"/>
  <c r="C13" i="4"/>
  <c r="C19" i="4"/>
  <c r="I10" i="5" l="1"/>
  <c r="E22" i="4"/>
  <c r="D22" i="4"/>
  <c r="E26" i="4"/>
  <c r="D20" i="4"/>
  <c r="E20" i="4"/>
  <c r="D26" i="4"/>
  <c r="E22" i="2" l="1"/>
  <c r="E27" i="2" s="1"/>
  <c r="E14" i="4" l="1"/>
  <c r="D14" i="4"/>
  <c r="E18" i="4"/>
  <c r="D18" i="4"/>
  <c r="E16" i="4" l="1"/>
  <c r="E29" i="4" s="1"/>
  <c r="D16" i="4"/>
  <c r="D29" i="4" s="1"/>
  <c r="D27" i="4" l="1"/>
  <c r="D28" i="4" s="1"/>
  <c r="E27" i="4"/>
  <c r="D31" i="4"/>
  <c r="D30" i="4"/>
  <c r="D32" i="4" s="1"/>
  <c r="E31" i="4" l="1"/>
  <c r="E30" i="4"/>
  <c r="F31" i="4"/>
  <c r="E28" i="4"/>
  <c r="E32" i="4" l="1"/>
  <c r="F30" i="4"/>
  <c r="F32" i="4" s="1"/>
</calcChain>
</file>

<file path=xl/sharedStrings.xml><?xml version="1.0" encoding="utf-8"?>
<sst xmlns="http://schemas.openxmlformats.org/spreadsheetml/2006/main" count="407" uniqueCount="289">
  <si>
    <t>B.D.I.</t>
  </si>
  <si>
    <t>Item</t>
  </si>
  <si>
    <t>Descrição</t>
  </si>
  <si>
    <t>Und</t>
  </si>
  <si>
    <t>Total</t>
  </si>
  <si>
    <t>M. O.</t>
  </si>
  <si>
    <t>MAT.</t>
  </si>
  <si>
    <t xml:space="preserve"> 1 </t>
  </si>
  <si>
    <t>ADMINISTRAÇÃO/SERVIÇOS</t>
  </si>
  <si>
    <t xml:space="preserve"> 1.1 </t>
  </si>
  <si>
    <t>ENGENHEIRO CIVIL DE OBRA JUNIOR COM ENCARGOS COMPLEMENTARES</t>
  </si>
  <si>
    <t>H</t>
  </si>
  <si>
    <t xml:space="preserve"> 1.2 </t>
  </si>
  <si>
    <t xml:space="preserve"> 1.3 </t>
  </si>
  <si>
    <t xml:space="preserve"> 1.4 </t>
  </si>
  <si>
    <t>PLACA DE OBRA EM CHAPA DE ACO GALVANIZADO</t>
  </si>
  <si>
    <t>UN</t>
  </si>
  <si>
    <t xml:space="preserve"> 2 </t>
  </si>
  <si>
    <t>M</t>
  </si>
  <si>
    <t>TRANSPORTE DE ENTULHO EM CAÇAMBA ESTACIONÁRIA  INCLUSO A CARGA MANUAL</t>
  </si>
  <si>
    <t xml:space="preserve"> 3 </t>
  </si>
  <si>
    <t xml:space="preserve"> 4 </t>
  </si>
  <si>
    <t xml:space="preserve"> 5 </t>
  </si>
  <si>
    <t xml:space="preserve"> 6 </t>
  </si>
  <si>
    <t>ESTRUTURA METALICA EM PERFIS DOBRADOS, VÃO LIVRE DE MAXIMO 12M, FORNECIMENTO E MONTAGEM, E APLICAÇÃO DE FUNDO PREPARADOR ANTICORROSIVO E PINTURA ESMALTE.</t>
  </si>
  <si>
    <t>KG</t>
  </si>
  <si>
    <t>COBERTURA</t>
  </si>
  <si>
    <t>PINTURA</t>
  </si>
  <si>
    <t>ANDAIME METALICO TORRE (ALUGUEL/MES)</t>
  </si>
  <si>
    <t>SECRETARIA DE ADMINISTRAÇÃO E ORÇAMENTO</t>
  </si>
  <si>
    <t>COORDENADORIA DE ENGENHARIA E INFRAESTRUTURA</t>
  </si>
  <si>
    <t>SEÇÃO DE MANUTENÇÃO PREDIAL E SISTEMAS ELÉTRICOS</t>
  </si>
  <si>
    <t>Leis Sociais</t>
  </si>
  <si>
    <t>EMPRESA:</t>
  </si>
  <si>
    <t>CNPJ:</t>
  </si>
  <si>
    <t>DATA:</t>
  </si>
  <si>
    <t>RESP.</t>
  </si>
  <si>
    <t>CPF:</t>
  </si>
  <si>
    <t>TRIBUNAL REGIONAL ELEITORAL DE GOIÁS</t>
  </si>
  <si>
    <t>QUant.</t>
  </si>
  <si>
    <t>VALOR UNITÁRIO COM BDI</t>
  </si>
  <si>
    <t>MAT./SERV.</t>
  </si>
  <si>
    <t>total</t>
  </si>
  <si>
    <t>TRIBUNAL REGIONAL ELEITORAL DE GOIÁS
SECRETARIA DE ADMINISTRAÇÃO E ORÇAMENTO
COORDENADORIA DE ENGENHARIA E INFRAESTRUTURA
SEÇÃO DE MANUTENÇÃO PREDIAL E SISTEMAS ELÉTRICOS</t>
  </si>
  <si>
    <t>Obra: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</si>
  <si>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</si>
  <si>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</si>
  <si>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</si>
  <si>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</si>
  <si>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</si>
  <si>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</si>
  <si>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</si>
  <si>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</si>
  <si>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</si>
  <si>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</si>
  <si>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</si>
  <si>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</si>
  <si>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</si>
  <si>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</si>
  <si>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</si>
  <si>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</si>
  <si>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</si>
  <si>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</si>
  <si>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</si>
  <si>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6.3</t>
  </si>
  <si>
    <t>ISS</t>
  </si>
  <si>
    <t>6.4</t>
  </si>
  <si>
    <t>**CPRB</t>
  </si>
  <si>
    <t xml:space="preserve">TOTAL DO BDI  = </t>
  </si>
  <si>
    <t xml:space="preserve"> – 1  x 100   =</t>
  </si>
  <si>
    <t>**CPRB - Contribuição Previdenciária sobre a Receita Bruta, Lei nº 12.844/13, alterada pela Lei 13.161/15 de 31/08/2015, aumentando a alíquota de 2,00% para 4,50%, que terá a sua vigência a partir de 01 de dezembro de 2015.</t>
  </si>
  <si>
    <t>Cronograma Físico e Financeiro</t>
  </si>
  <si>
    <t>Total Por Etapa</t>
  </si>
  <si>
    <t>30 DIAS</t>
  </si>
  <si>
    <t>Rec. Definitivo</t>
  </si>
  <si>
    <t>(%) 1ª med.</t>
  </si>
  <si>
    <t>VALOR</t>
  </si>
  <si>
    <t>Físico (%)</t>
  </si>
  <si>
    <t>Físico Acumulado (%)</t>
  </si>
  <si>
    <t>Financeiro (R$)</t>
  </si>
  <si>
    <t>Financeiro Acumulado (R$)</t>
  </si>
  <si>
    <t>Financeiro (%)</t>
  </si>
  <si>
    <t>Financeiro Acumulado (%)</t>
  </si>
  <si>
    <t>Total COM BDI</t>
  </si>
  <si>
    <t>5% do Total</t>
  </si>
  <si>
    <t>Planilha Orçamentária Sintética Com Valor do Material e Mão de Obra</t>
  </si>
  <si>
    <t>TOTAIS -&gt;</t>
  </si>
  <si>
    <t>Declaramos, em relação à planilha orçamentária apresentada, haver compatibilidade entre quantitativos e custos constantes na referida planilha com os quantitativos do serviço a ser executado e os custos do SINAPI ou, em não havendo no SINAPI, com a realidade de mercado obtida por perquisa de preços.</t>
  </si>
  <si>
    <r>
      <t>(1+(</t>
    </r>
    <r>
      <rPr>
        <i/>
        <sz val="11"/>
        <rFont val="Arial"/>
        <family val="2"/>
      </rPr>
      <t>AC+S+G+R</t>
    </r>
    <r>
      <rPr>
        <sz val="11"/>
        <rFont val="Arial"/>
        <family val="2"/>
      </rPr>
      <t>))*(1+</t>
    </r>
    <r>
      <rPr>
        <i/>
        <sz val="11"/>
        <rFont val="Arial"/>
        <family val="2"/>
      </rPr>
      <t>DF</t>
    </r>
    <r>
      <rPr>
        <sz val="11"/>
        <rFont val="Arial"/>
        <family val="2"/>
      </rPr>
      <t>)*(1+</t>
    </r>
    <r>
      <rPr>
        <i/>
        <sz val="11"/>
        <rFont val="Arial"/>
        <family val="2"/>
      </rPr>
      <t>L</t>
    </r>
    <r>
      <rPr>
        <sz val="11"/>
        <rFont val="Arial"/>
        <family val="2"/>
      </rPr>
      <t>)</t>
    </r>
  </si>
  <si>
    <r>
      <t xml:space="preserve">(1- </t>
    </r>
    <r>
      <rPr>
        <i/>
        <sz val="11"/>
        <rFont val="Arial"/>
        <family val="2"/>
      </rPr>
      <t>I</t>
    </r>
    <r>
      <rPr>
        <sz val="11"/>
        <rFont val="Arial"/>
        <family val="2"/>
      </rPr>
      <t>)</t>
    </r>
  </si>
  <si>
    <t>Encargos Sociais:</t>
  </si>
  <si>
    <t>M.O.</t>
  </si>
  <si>
    <t>TOTAL GERAL</t>
  </si>
  <si>
    <t>MÃO DE OBRA:</t>
  </si>
  <si>
    <t>MATERIAL</t>
  </si>
  <si>
    <t>VALOR TOTAL:</t>
  </si>
  <si>
    <t>COBERTURA PATIO E ESTACIONAMENTO</t>
  </si>
  <si>
    <t>DEPÓSITO</t>
  </si>
  <si>
    <t>MOVIMENTO DE TERRA</t>
  </si>
  <si>
    <t>CALÇAMENTO EXTERNO</t>
  </si>
  <si>
    <t>SERVIÇOS COMPLEMENTARES E FINAIS</t>
  </si>
  <si>
    <t>ENCARREGADO GERAL COM ENCARGOS COMPLEMENTARES</t>
  </si>
  <si>
    <t>TELHAMENTO COM TELHA DE AÇO/ALUMÍNIO E = 0,5 MM, COM ATÉ 2 ÁGUAS, INCLUSO IÇAMENTO. AF_07/2019</t>
  </si>
  <si>
    <t>ELETRICA</t>
  </si>
  <si>
    <t>LUMINÁRIA TIPO PLAFON CIRCULAR, DE SOBREPOR, COM LED DE 12/13 W - FORNECIMENTO E INSTALAÇÃO. AF_03/2022</t>
  </si>
  <si>
    <t>PINTURA DE DEMARCAÇÃO DE VAGA COM TINTA ACRÍLICA, E = 10 CM, APLICAÇÃO MANUAL. AF_05/2021</t>
  </si>
  <si>
    <t>4.1</t>
  </si>
  <si>
    <t>4.2</t>
  </si>
  <si>
    <t>4.3</t>
  </si>
  <si>
    <t>TOPOGRAFO COM ENCARGOS COMPLEMENTARES</t>
  </si>
  <si>
    <t>5.1</t>
  </si>
  <si>
    <t>5.2</t>
  </si>
  <si>
    <t>M2</t>
  </si>
  <si>
    <t>M3</t>
  </si>
  <si>
    <t>(%) 2ª med. (5% retido)</t>
  </si>
  <si>
    <t>ANEXO II - COBERTURA ESTACIONAMENTO</t>
  </si>
  <si>
    <t xml:space="preserve">B.D.I.:  25,73%
</t>
  </si>
  <si>
    <t>2ª medição (Recebimento Provisório) -&gt; O recebimento provisório ocorrerá somente quando os serviços da planilha estiverem toalmente concluídos (100%), e sobre a essa medição será retido o valor equivalente a 5% do total que corresponde a retenção para o recebimento definitivo.</t>
  </si>
  <si>
    <t>60 DIAS (Rec. Provisório)</t>
  </si>
  <si>
    <t>PAREDES E PAINEIS</t>
  </si>
  <si>
    <t>6.5</t>
  </si>
  <si>
    <t>6.6</t>
  </si>
  <si>
    <t>7.1</t>
  </si>
  <si>
    <t>7.2</t>
  </si>
  <si>
    <t>7.3</t>
  </si>
  <si>
    <t>7.4</t>
  </si>
  <si>
    <t>Desonerado
Horista: 86,70%
Mensalista: 49,13%</t>
  </si>
  <si>
    <t>OBRA: ESTACIONAMENTO - SEDE</t>
  </si>
  <si>
    <t>DEMLIÇOES</t>
  </si>
  <si>
    <t>2.1</t>
  </si>
  <si>
    <t>LOTE</t>
  </si>
  <si>
    <t xml:space="preserve"> 2.1.1 </t>
  </si>
  <si>
    <t xml:space="preserve"> 2.1.2 </t>
  </si>
  <si>
    <t xml:space="preserve"> 2.1.3 </t>
  </si>
  <si>
    <t xml:space="preserve"> 2.1.4 </t>
  </si>
  <si>
    <t xml:space="preserve"> 2.1.5 </t>
  </si>
  <si>
    <t xml:space="preserve"> 2.1.6 </t>
  </si>
  <si>
    <t xml:space="preserve"> 2.1.7 </t>
  </si>
  <si>
    <t xml:space="preserve"> 2.1.8 </t>
  </si>
  <si>
    <t>LIMPEZA MANUAL DE VEGETAÇÃO EM TERRENO COM ENXADA. AF_03/2024</t>
  </si>
  <si>
    <t>DEMOLIÇÃO DE ALVENARIA DE BLOCO FURADO, DE FORMA MANUAL, SEM REAPROVEITAMENTO. AF_09/2023</t>
  </si>
  <si>
    <t>DEMOLIÇÃO DE PILARES E VIGAS EM CONCRETO ARMADO, DE FORMA MECANIZADA COM MARTELETE, SEM REAPROVEITAMENTO. AF_09/2023</t>
  </si>
  <si>
    <t>DEMOLIÇÃO DE REVESTIMENTO CERÂMICO, DE FORMA MECANIZADA COM MARTELETE, SEM REAPROVEITAMENTO. AF_09/2023</t>
  </si>
  <si>
    <t>DEMOLIÇÃO DE PISO DE CONCRETO SIMPLES, DE FORMA MECANIZADA COM MARTELETE, SEM REAPROVEITAMENTO. AF_09/2023</t>
  </si>
  <si>
    <t>REMOÇÃO DE RAÍZES REMANESCENTES DE TRONCO DE ÁRVORE COM DIÂMETRO MAIOR OU IGUAL A 0,60 M. AF_03/2024</t>
  </si>
  <si>
    <t>DEMOLICAO DE ESTRUTURA METALICA SEM REMOCAO</t>
  </si>
  <si>
    <t>2.2</t>
  </si>
  <si>
    <t>SANRENO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</si>
  <si>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</si>
  <si>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</si>
  <si>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</si>
  <si>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</si>
  <si>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</si>
  <si>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</si>
  <si>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</si>
  <si>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</si>
  <si>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DEMOLICAO DE FORRO DE GESSO</t>
  </si>
  <si>
    <t>DEMOLICAO DE TELHAS ONDULADAS</t>
  </si>
  <si>
    <t>RETIRADA DE DUTOS DE REFRIGERACAO</t>
  </si>
  <si>
    <t>DEMOLICAO ESTRUTURA DE MADEIRA PARA TELHAS FIBROCIMENTO</t>
  </si>
  <si>
    <t>MOVIMETNO DE TERRRA</t>
  </si>
  <si>
    <t xml:space="preserve"> 3.1 </t>
  </si>
  <si>
    <t xml:space="preserve"> 3.2 </t>
  </si>
  <si>
    <t xml:space="preserve"> 3.3 </t>
  </si>
  <si>
    <t>ESCAVAÇÃO HORIZONTAL, INCLUINDO CARGA E DESCARGA EM SOLO DE 1A CATEGORIA COM TRATOR DE ESTEIRAS (150HP/LÂMINA: 3,18M3). AF_07/2020</t>
  </si>
  <si>
    <t>REGULARIZAÇÃO E COMPACTAÇÃO DE SUBLEITO DE SOLO  PREDOMINANTEMENTE ARGILOSO. AF_11/2019</t>
  </si>
  <si>
    <t>TRANSPORTE COM CAMINHÃO BASCULANTE DE 10 M³, EM VIA URBANA PAVIMENTADA, DMT ATÉ 30 KM (UNIDADE: M3XKM). AF_07/2020</t>
  </si>
  <si>
    <t>M3XKM</t>
  </si>
  <si>
    <t>PISO EM CONCRETO</t>
  </si>
  <si>
    <t>EXECUÇÃO DE PASSEIO (CALÇADA) OU PISO DE CONCRETO COM CONCRETO MOLDADO IN LOCO, USINADO C25, ACABAMENTO CONVENCIONAL, NÃO ARMADO. AF_03/2023</t>
  </si>
  <si>
    <t>EXECUÇÃO DE JUNTAS DE CONTRAÇÃO PARA PAVIMENTOS DE CONCRETO. AF_04/2022</t>
  </si>
  <si>
    <t>LASTRO COM MATERIAL GRANULAR (PEDRA BRITADA N.1 E PEDRA BRITADA N.2), APLICADO EM PISOS OU LAJES SOBRE SOLO, ESPESSURA DE *10 CM*. AF_01/2024</t>
  </si>
  <si>
    <t>5.3</t>
  </si>
  <si>
    <t>PINTURA LÁTEX ACRÍLICA STANDARD, APLICAÇÃO MANUAL EM PAREDES, DUAS DEMÃOS. AF_04/2023</t>
  </si>
  <si>
    <t>PINTURA COM TINTA ALQUÍDICA DE ACABAMENTO (ESMALTE SINTÉTICO ACETINADO) PULVERIZADA SOBRE SUPERFÍCIES METÁLICAS (EXCETO PERFIL) EXECUTADO EM OBRA (02 DEMÃOS). AF_01/2020_PE</t>
  </si>
  <si>
    <t>6.7</t>
  </si>
  <si>
    <t>6.8</t>
  </si>
  <si>
    <t>6.9</t>
  </si>
  <si>
    <t>6.10</t>
  </si>
  <si>
    <t>REFLETOR LED 50W. BASE AGETOP CIVIL (072270).</t>
  </si>
  <si>
    <t>LUMINÁRIA ARANDELA TIPO MEIA LUA, DE SOBREPOR, COM 1 LÂMPADA LED DE 6 W, SEM REATOR - FORNECIMENTO E INSTALAÇÃO. AF_02/2020</t>
  </si>
  <si>
    <t>CABO DE COBRE FLEXÍVEL ISOLADO, 2,5 MM², ANTI-CHAMA 450/750 V, PARA CIRCUITOS TERMINAIS - FORNECIMENTO E INSTALAÇÃO. AF_03/2023</t>
  </si>
  <si>
    <t>SENSOR DE PRESENÇA COM FOTOCÉLULA, FIXAÇÃO EM PAREDE - FORNECIMENTO E INSTALAÇÃO. AF_02/2020</t>
  </si>
  <si>
    <t>KIT DE AUTOMATIZAÇÃO DE PORTÃO, INCLUSO: FERRAGENS (VIGA U, ROLDANAS COM PINO, CABO DE AÇO, CHAPA E MONTANTE, ETC.) E MOTOR PPA 1/4 CV - 220V, FORNECIMENTO E INSTALAÇÃO. BASE SINAPI (102117)</t>
  </si>
  <si>
    <t>TOMADA BAIXA DE EMBUTIR (1 MÓDULO), 2P+T 20 A, SEM SUPORTE E SEM PLACA - FORNECIMENTO E INSTALAÇÃO. AF_03/2023</t>
  </si>
  <si>
    <t>7.5</t>
  </si>
  <si>
    <t>ESTACA BROCA DE CONCRETO, DIÂMETRO DE 25CM, ESCAVAÇÃO MANUAL COM TRADO CONCHA, COM ARMADURA DE ARRANQUE. AF_05/2020</t>
  </si>
  <si>
    <t>CALHA DE BEIRAL, SEMICIRCULAR DE PVC, DIAMETRO 125 MM, INCLUINDO CABECEIRAS, EMENDAS, BOCAIS, SUPORTES E VEDAÇÕES, EXCLUINDO CONDUTORES, INCLUSO TRANSPORTE VERTICAL. AF_07/2019</t>
  </si>
  <si>
    <t>TUBO PVC, SÉRIE R, ÁGUA PLUVIAL, DN 75 MM, FORNECIDO E INSTALADO EM CONDUTORES VERTICAIS DE ÁGUAS PLUVIAIS. AF_06/2022</t>
  </si>
  <si>
    <t>ALVENARIA E FECHAMENTOS</t>
  </si>
  <si>
    <t>8.1</t>
  </si>
  <si>
    <t>8.2</t>
  </si>
  <si>
    <t>8.3</t>
  </si>
  <si>
    <t>8.4</t>
  </si>
  <si>
    <t>COMPOSIÇÃO PARAMÉTRICA PARA EXECUÇÃO DE ESTRUTURAS DE CONCRETO ARMADO, PARA EDIFICAÇÃO INSTITUCIONAL TÉRREA, FCK = 25 MPA. AF_11/2022</t>
  </si>
  <si>
    <t>ALVENARIA DE VEDAÇÃO DE BLOCOS CERÂMICOS FURADOS NA VERTICAL DE 9X19X39 CM (ESPESSURA 9 CM) E ARGAMASSA DE ASSENTAMENTO COM PREPARO EM BETONEIRA. AF_12/2021</t>
  </si>
  <si>
    <t>CHAPISCO APLICADO EM ALVENARIA (SEM PRESENÇA DE VÃOS) E ESTRUTURAS DE CONCRETO DE FACHADA, COM COLHER DE PEDREIRO.  ARGAMASSA TRAÇO 1:3 COM PREPARO EM BETONEIRA 400L. AF_10/2022</t>
  </si>
  <si>
    <t>EMBOÇO OU MASSA ÚNICA EM ARGAMASSA TRAÇO 1:2:8, PREPARO MECÂNICO COM BETONEIRA 400 L, APLICADA MANUALMENTE EM PANOS CEGOS DE FACHADA (SEM PRESENÇA DE VÃOS), ESPESSURA DE 25 MM. AF_08/2022</t>
  </si>
  <si>
    <t>RAMPA</t>
  </si>
  <si>
    <t>9.1</t>
  </si>
  <si>
    <t>DEMOLIÇÃO</t>
  </si>
  <si>
    <t>9.1.1</t>
  </si>
  <si>
    <t>9.1.2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</si>
  <si>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</si>
  <si>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</si>
  <si>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</si>
  <si>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</si>
  <si>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</si>
  <si>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</si>
  <si>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</si>
  <si>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</si>
  <si>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</si>
  <si>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</si>
  <si>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</si>
  <si>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</si>
  <si>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ALVENARIA DE BLOCOS DE CONCRETO VEDACAO TIPO CANALETA 14X19X19CM, ASSENTADOS COM ARGAMASSA TRACO 1:0,5:11 (CIMENTO, CAL E AREIA)</t>
  </si>
  <si>
    <t>ALVENARIA DE BLOCOS DE CONCRETO ESTRUTURAL 14X19X39 CM (ESPESSURA 14 CM), FBK = 4,5 MPA, UTILIZANDO COLHER DE PEDREIRO. AF_10/2022</t>
  </si>
  <si>
    <t>FORMA DE TABUA CINTA/PILAR SOBRE/ENTRE ALVENARIA U=8 VEZES</t>
  </si>
  <si>
    <t>ARMAÇÃO DE CORTINA DE CONTENÇÃO EM CONCRETO ARMADO, COM AÇO CA-50 DE 6,3 MM - MONTAGEM. AF_07/2019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</si>
  <si>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</si>
  <si>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</si>
  <si>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</si>
  <si>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CONCRETO FCK = 20MPA, TRAÇO 1:2,7:3 (EM MASSA SECA DE CIMENTO/ AREIA MÉDIA/ BRITA 1) - PREPARO MECÂNICO COM BETONEIRA 600 L. AF_05/2021</t>
  </si>
  <si>
    <t>LANÇAMENTO COM USO DE BALDES, ADENSAMENTO E ACABAMENTO DE CONCRETO EM ESTRUTURAS. AF_02/2022</t>
  </si>
  <si>
    <t>ESTACA BROCA DE CONCRETO, DIÂMETRO DE 30CM, ESCAVAÇÃO MANUAL COM TRADO CONCHA, INTEIRAMENTE ARMADA. AF_05/2020_PA</t>
  </si>
  <si>
    <t>ESTRUTURA METÁLICA EM PERFIL LAMINADO AÇO ESTRUTURAL, INCLUSIVE ACESSÓRIOS E CONEXÕES SOLDADAS/PARAFUSADAS, TRANSPORTE E MONTAGEM, E APLICAÇÃO DE FUNDO PREPARADOR ANTICORROSIVO E PINTURA ESMALTE.</t>
  </si>
  <si>
    <t>kg</t>
  </si>
  <si>
    <t>9.3</t>
  </si>
  <si>
    <t>TRATAMENTO</t>
  </si>
  <si>
    <t>9.3.1</t>
  </si>
  <si>
    <t>9.3.2</t>
  </si>
  <si>
    <t>9.3.3</t>
  </si>
  <si>
    <t>9.3.4</t>
  </si>
  <si>
    <t>FUNDO SELADOR ACRÍLICO, APLICAÇÃO MANUAL EM PAREDE, UMA DEMÃO. AF_04/2023</t>
  </si>
  <si>
    <t>IMPERMEABILIZAÇÃO DE SUPERFÍCIE COM ARGAMASSA POLIMÉRICA / MEMBRANA ACRÍLICA, 3 DEMÃOS. AF_09/2023</t>
  </si>
  <si>
    <t>9.4</t>
  </si>
  <si>
    <t>MOVIMENTO TERRA/PISO</t>
  </si>
  <si>
    <t xml:space="preserve"> 9.4.1 </t>
  </si>
  <si>
    <t xml:space="preserve"> 9.4.2 </t>
  </si>
  <si>
    <t xml:space="preserve"> 9.4.3 </t>
  </si>
  <si>
    <t xml:space="preserve"> 9.4.4</t>
  </si>
  <si>
    <t>ESCAVACAO MECANICA VALAS EM QUALQUER TIPO DE SOLO EXCETOROCHA,PROF. 0 &lt; H &lt; 4 M</t>
  </si>
  <si>
    <t>9.5</t>
  </si>
  <si>
    <t>ESCADA</t>
  </si>
  <si>
    <t>9.5.1</t>
  </si>
  <si>
    <t>9.5.2</t>
  </si>
  <si>
    <t>9.5.3</t>
  </si>
  <si>
    <t>9.5.4</t>
  </si>
  <si>
    <t>9.5.5</t>
  </si>
  <si>
    <t>ESCADA METALICA PERFIS ACO METALIZADO</t>
  </si>
  <si>
    <t>CORRIMÃO SIMPLES, DIÂMETRO EXTERNO = 1 1/2", EM ALUMÍNIO. AF_04/2019_PS</t>
  </si>
  <si>
    <t>GUARDA CORPO TUBOS DE FERRO</t>
  </si>
  <si>
    <t>PINTURA COM TINTA ALQUÍDICA DE ACABAMENTO (ESMALTE SINTÉTICO ACETINADO) APLICADA A ROLO OU PINCEL SOBRE SUPERFÍCIES METÁLICAS (EXCETO PERFIL) EXECUTADO EM OBRA (02 DEMÃOS). AF_01/2020</t>
  </si>
  <si>
    <t>PINTURA COM TINTA ALQUÍDICA DE FUNDO (TIPO ZARCÃO) APLICADA A ROLO OU PINCEL SOBRE PERFIL METÁLICO EXECUTADO EM FÁBRICA (POR DEMÃO). AF_01/2020</t>
  </si>
  <si>
    <t>SERVIÇOS COMPLEMENTARES</t>
  </si>
  <si>
    <t>10.1</t>
  </si>
  <si>
    <t>10.2</t>
  </si>
  <si>
    <t>LIMPEZA FINAL DE OBRA - (OBRAS CIVIS)</t>
  </si>
  <si>
    <t xml:space="preserve">25,75%
</t>
  </si>
  <si>
    <t>QUADRO DE DISTRIBUIÇÃO DE ENERGIA EM CHAPA DE AÇO GALVANIZADO, DE EMBUTIR, COM BARRAMENTO TRIFÁSICO, PARA 24 DISJUNTORES DIN 100A - FORNECIMENTO E INSTALAÇÃO. AF_10/2020</t>
  </si>
  <si>
    <t>Dispositivo de proteção contra surto de tensão DPS 60kA - 275v</t>
  </si>
  <si>
    <t>un</t>
  </si>
  <si>
    <t>DISJUNTOR TRIPOLAR TIPO DIN, CORRENTE NOMINAL DE 40A - FORNECIMENTO E INSTALAÇÃO. AF_10/2020</t>
  </si>
  <si>
    <t>DISJUNTOR MONOPOLAR TIPO DIN, CORRENTE NOMINAL DE 20A - FORNECIMENTO E INSTALAÇÃO. AF_10/2020</t>
  </si>
  <si>
    <t>DISJUNTOR MONOPOLAR TIPO DIN, CORRENTE NOMINAL DE 10A - FORNECIMENTO E INSTALAÇÃO. AF_10/2020</t>
  </si>
  <si>
    <t>ELETRODUTO RÍGIDO ROSCÁVEL, PVC, DN 32 MM (1"), PARA CIRCUITOS TERMINAIS, INSTALADO EM PAREDE - FORNECIMENTO E INSTALAÇÃO. AF_03/2023</t>
  </si>
  <si>
    <t>ELETRODUTO RÍGIDO ROSCÁVEL, PVC, DN 25 MM (3/4"), PARA CIRCUITOS TERMINAIS, INSTALADO EM PAREDE - FORNECIMENTO E INSTALAÇÃO. AF_03/2023</t>
  </si>
  <si>
    <t>Un</t>
  </si>
  <si>
    <t>CABO DE COBRE FLEXÍVEL ISOLADO, 10 MM², ANTI-CHAMA 0,6/1,0 KV, PARA CIRCUITOS TERMINAIS - FORNECIMENTO E INSTALAÇÃO. AF_03/2023</t>
  </si>
  <si>
    <t>CABO DE COBRE FLEXÍVEL ISOLADO, 4 MM², ANTI-CHAMA 450/750 V, PARA CIRCUITOS TERMINAIS - FORNECIMENTO E INSTALAÇÃO. AF_03/2023</t>
  </si>
  <si>
    <t>CAIXA DE INSPEÇÃO PARA ATERRAMENTO, CIRCULAR, EM POLIETILENO, DIÂMETRO INTERNO = 0,3 M. AF_12/2020</t>
  </si>
  <si>
    <t>HASTE DE ATERRAMENTO, DIÂMETRO 5/8", COM 3 METROS - FORNECIMENTO E INSTALAÇÃO. AF_08/2023</t>
  </si>
  <si>
    <t>CONECTOR GRAMPO METÁLICO TIPO OLHAL, PARA SPDA, PARA HASTE DE ATERRAMENTO DE 5/8'' E CABOS DE 10 A 50 MM2 - FORNECIMENTO E INSTALAÇÃO. AF_08/2023</t>
  </si>
  <si>
    <t>CORDOALHA DE COBRE NU 25 MM², NÃO ENTERRADA, COM ISOLADOR - FORNECIMENTO E INSTALAÇÃO. AF_12/2017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</si>
  <si>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</si>
  <si>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</si>
  <si>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</si>
  <si>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</si>
  <si>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</si>
  <si>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</si>
  <si>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</si>
  <si>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</si>
  <si>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</si>
  <si>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</si>
  <si>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m³</t>
  </si>
  <si>
    <t>m²</t>
  </si>
  <si>
    <t>SERRALHEIRO COM ENCARGOS COMPLEMENTARES</t>
  </si>
  <si>
    <t>8.5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</si>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</sst>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</numFmts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indexed="64"/>
      </top>
      <bottom style="thin">
        <color theme="0" tint="-0.14996795556505021"/>
      </bottom>
      <diagonal/>
    </border>
  </borders>
  <cellStyleXfs count="7">
    <xf numFmtId="0" fontId="0" fillId="0" borderId="0"/>
    <xf numFmtId="9" fontId="13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165" fontId="13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2" fontId="1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 vertical="center"/>
    </xf>
    <xf numFmtId="0" fontId="15" fillId="0" borderId="0" xfId="2" applyFont="1" applyAlignment="1">
      <alignment vertical="center"/>
    </xf>
    <xf numFmtId="10" fontId="7" fillId="6" borderId="16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7" borderId="0" xfId="0" applyFill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10" fontId="12" fillId="0" borderId="1" xfId="1" applyNumberFormat="1" applyFont="1" applyBorder="1" applyAlignment="1" applyProtection="1">
      <alignment horizontal="right" vertical="center"/>
      <protection locked="0"/>
    </xf>
    <xf numFmtId="0" fontId="0" fillId="7" borderId="0" xfId="0" applyFill="1" applyAlignment="1" applyProtection="1">
      <alignment vertical="center"/>
      <protection locked="0"/>
    </xf>
    <xf numFmtId="10" fontId="11" fillId="7" borderId="1" xfId="1" applyNumberFormat="1" applyFont="1" applyFill="1" applyBorder="1" applyAlignment="1" applyProtection="1">
      <alignment horizontal="right" vertical="center"/>
      <protection locked="0"/>
    </xf>
    <xf numFmtId="10" fontId="11" fillId="0" borderId="1" xfId="1" applyNumberFormat="1" applyFont="1" applyBorder="1" applyAlignment="1" applyProtection="1">
      <alignment horizontal="right" vertical="center"/>
      <protection locked="0"/>
    </xf>
    <xf numFmtId="10" fontId="12" fillId="7" borderId="1" xfId="1" applyNumberFormat="1" applyFont="1" applyFill="1" applyBorder="1" applyAlignment="1" applyProtection="1">
      <alignment horizontal="right" vertical="center"/>
      <protection locked="0"/>
    </xf>
    <xf numFmtId="4" fontId="17" fillId="6" borderId="1" xfId="2" applyNumberFormat="1" applyFont="1" applyFill="1" applyBorder="1" applyAlignment="1" applyProtection="1">
      <alignment horizontal="center" vertical="center"/>
      <protection locked="0"/>
    </xf>
    <xf numFmtId="4" fontId="17" fillId="6" borderId="14" xfId="2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vertical="center" wrapText="1"/>
      <protection locked="0"/>
    </xf>
    <xf numFmtId="0" fontId="15" fillId="0" borderId="0" xfId="2" applyFont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right" vertical="center" wrapText="1"/>
    </xf>
    <xf numFmtId="4" fontId="7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6" fillId="5" borderId="0" xfId="0" applyFont="1" applyFill="1" applyAlignment="1">
      <alignment horizontal="right" vertical="center" wrapText="1"/>
    </xf>
    <xf numFmtId="4" fontId="6" fillId="5" borderId="0" xfId="0" applyNumberFormat="1" applyFont="1" applyFill="1" applyAlignment="1">
      <alignment horizontal="right" vertical="center" wrapText="1"/>
    </xf>
    <xf numFmtId="0" fontId="8" fillId="5" borderId="0" xfId="0" applyFont="1" applyFill="1" applyAlignment="1">
      <alignment horizontal="center" vertical="center" wrapText="1"/>
    </xf>
    <xf numFmtId="4" fontId="8" fillId="5" borderId="8" xfId="0" applyNumberFormat="1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2" fontId="7" fillId="7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10" fontId="6" fillId="5" borderId="0" xfId="0" applyNumberFormat="1" applyFont="1" applyFill="1" applyAlignment="1" applyProtection="1">
      <alignment horizontal="left" vertical="top" wrapText="1"/>
    </xf>
    <xf numFmtId="0" fontId="1" fillId="4" borderId="0" xfId="0" applyFont="1" applyFill="1" applyAlignment="1" applyProtection="1">
      <alignment vertical="top" wrapText="1"/>
    </xf>
    <xf numFmtId="0" fontId="6" fillId="5" borderId="0" xfId="0" applyFont="1" applyFill="1" applyAlignment="1" applyProtection="1">
      <alignment horizontal="left" vertical="top" wrapText="1"/>
    </xf>
    <xf numFmtId="0" fontId="0" fillId="0" borderId="0" xfId="0" applyAlignment="1" applyProtection="1">
      <alignment vertical="center" wrapText="1"/>
    </xf>
    <xf numFmtId="0" fontId="0" fillId="0" borderId="0" xfId="0" applyProtection="1"/>
    <xf numFmtId="0" fontId="1" fillId="5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vertical="center" wrapText="1"/>
    </xf>
    <xf numFmtId="2" fontId="12" fillId="0" borderId="1" xfId="0" applyNumberFormat="1" applyFont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vertical="center" wrapText="1"/>
    </xf>
    <xf numFmtId="0" fontId="1" fillId="5" borderId="0" xfId="0" applyFont="1" applyFill="1" applyAlignment="1" applyProtection="1">
      <alignment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1" fillId="7" borderId="11" xfId="0" applyFont="1" applyFill="1" applyBorder="1" applyAlignment="1" applyProtection="1">
      <alignment vertical="center" wrapText="1"/>
    </xf>
    <xf numFmtId="0" fontId="1" fillId="7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1" fillId="11" borderId="4" xfId="0" applyFont="1" applyFill="1" applyBorder="1" applyAlignment="1" applyProtection="1">
      <alignment horizontal="right" vertical="center" wrapText="1"/>
    </xf>
    <xf numFmtId="0" fontId="1" fillId="11" borderId="13" xfId="0" applyFont="1" applyFill="1" applyBorder="1" applyAlignment="1" applyProtection="1">
      <alignment horizontal="right" vertical="center" wrapText="1"/>
    </xf>
    <xf numFmtId="0" fontId="1" fillId="11" borderId="7" xfId="0" applyFont="1" applyFill="1" applyBorder="1" applyAlignment="1" applyProtection="1">
      <alignment horizontal="right" vertical="center" wrapText="1"/>
    </xf>
    <xf numFmtId="0" fontId="1" fillId="11" borderId="15" xfId="0" applyFont="1" applyFill="1" applyBorder="1" applyAlignment="1" applyProtection="1">
      <alignment horizontal="right" vertical="center" wrapText="1"/>
    </xf>
    <xf numFmtId="10" fontId="7" fillId="0" borderId="16" xfId="1" applyNumberFormat="1" applyFont="1" applyFill="1" applyBorder="1" applyAlignment="1" applyProtection="1">
      <alignment horizontal="right" vertical="center" wrapText="1"/>
    </xf>
    <xf numFmtId="4" fontId="5" fillId="0" borderId="11" xfId="0" applyNumberFormat="1" applyFont="1" applyBorder="1" applyAlignment="1" applyProtection="1">
      <alignment vertical="center" wrapText="1"/>
    </xf>
    <xf numFmtId="43" fontId="7" fillId="0" borderId="17" xfId="1" applyNumberFormat="1" applyFont="1" applyFill="1" applyBorder="1" applyAlignment="1" applyProtection="1">
      <alignment horizontal="right" vertical="center" wrapText="1"/>
    </xf>
    <xf numFmtId="0" fontId="6" fillId="8" borderId="18" xfId="0" applyFont="1" applyFill="1" applyBorder="1" applyAlignment="1" applyProtection="1">
      <alignment horizontal="right" vertical="center" wrapText="1"/>
    </xf>
    <xf numFmtId="10" fontId="6" fillId="8" borderId="18" xfId="0" applyNumberFormat="1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10" fontId="6" fillId="8" borderId="19" xfId="0" applyNumberFormat="1" applyFont="1" applyFill="1" applyBorder="1" applyAlignment="1" applyProtection="1">
      <alignment horizontal="right" vertical="center" wrapText="1"/>
    </xf>
    <xf numFmtId="4" fontId="6" fillId="7" borderId="16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 applyProtection="1"/>
    <xf numFmtId="0" fontId="6" fillId="7" borderId="17" xfId="0" applyFont="1" applyFill="1" applyBorder="1" applyAlignment="1" applyProtection="1">
      <alignment horizontal="right" vertical="center" wrapText="1"/>
    </xf>
    <xf numFmtId="4" fontId="6" fillId="7" borderId="17" xfId="0" applyNumberFormat="1" applyFont="1" applyFill="1" applyBorder="1" applyAlignment="1" applyProtection="1">
      <alignment horizontal="right" vertical="center" wrapText="1"/>
    </xf>
    <xf numFmtId="4" fontId="6" fillId="8" borderId="16" xfId="0" applyNumberFormat="1" applyFont="1" applyFill="1" applyBorder="1" applyAlignment="1" applyProtection="1">
      <alignment horizontal="right" vertical="center" wrapText="1"/>
    </xf>
    <xf numFmtId="10" fontId="6" fillId="8" borderId="16" xfId="0" applyNumberFormat="1" applyFont="1" applyFill="1" applyBorder="1" applyAlignment="1" applyProtection="1">
      <alignment horizontal="right" vertical="center" wrapText="1"/>
    </xf>
    <xf numFmtId="0" fontId="6" fillId="8" borderId="17" xfId="0" applyFont="1" applyFill="1" applyBorder="1" applyAlignment="1" applyProtection="1">
      <alignment horizontal="right" vertical="center" wrapText="1"/>
    </xf>
    <xf numFmtId="10" fontId="6" fillId="8" borderId="17" xfId="0" applyNumberFormat="1" applyFont="1" applyFill="1" applyBorder="1" applyAlignment="1" applyProtection="1">
      <alignment horizontal="right" vertical="center" wrapText="1"/>
    </xf>
    <xf numFmtId="0" fontId="1" fillId="7" borderId="5" xfId="0" applyFont="1" applyFill="1" applyBorder="1" applyAlignment="1" applyProtection="1">
      <alignment vertical="center" wrapText="1"/>
    </xf>
    <xf numFmtId="0" fontId="1" fillId="7" borderId="6" xfId="0" applyFont="1" applyFill="1" applyBorder="1" applyAlignment="1" applyProtection="1">
      <alignment vertical="center" wrapText="1"/>
    </xf>
    <xf numFmtId="0" fontId="6" fillId="5" borderId="0" xfId="0" applyFont="1" applyFill="1" applyAlignment="1" applyProtection="1">
      <alignment horizontal="center" vertical="top" wrapText="1"/>
    </xf>
    <xf numFmtId="0" fontId="15" fillId="0" borderId="0" xfId="2" applyFont="1" applyAlignment="1" applyProtection="1">
      <alignment vertical="center"/>
    </xf>
    <xf numFmtId="0" fontId="14" fillId="0" borderId="0" xfId="2" quotePrefix="1" applyFont="1" applyAlignment="1" applyProtection="1">
      <alignment vertical="center" wrapText="1"/>
    </xf>
    <xf numFmtId="0" fontId="18" fillId="0" borderId="0" xfId="3" quotePrefix="1" applyFont="1" applyAlignment="1" applyProtection="1">
      <alignment horizontal="right"/>
    </xf>
    <xf numFmtId="0" fontId="18" fillId="0" borderId="0" xfId="3" quotePrefix="1" applyFont="1" applyAlignment="1" applyProtection="1">
      <alignment horizontal="left"/>
    </xf>
    <xf numFmtId="0" fontId="15" fillId="0" borderId="0" xfId="2" applyFon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4" fontId="15" fillId="0" borderId="0" xfId="2" applyNumberFormat="1" applyFont="1" applyAlignment="1" applyProtection="1">
      <alignment vertical="center" wrapText="1"/>
    </xf>
    <xf numFmtId="0" fontId="17" fillId="0" borderId="0" xfId="2" quotePrefix="1" applyFont="1" applyAlignment="1" applyProtection="1">
      <alignment horizontal="left" vertical="center" wrapText="1"/>
    </xf>
    <xf numFmtId="0" fontId="18" fillId="0" borderId="0" xfId="3" applyFont="1" applyAlignment="1" applyProtection="1">
      <alignment horizontal="right" vertical="center"/>
    </xf>
    <xf numFmtId="0" fontId="18" fillId="0" borderId="0" xfId="3" quotePrefix="1" applyFont="1" applyAlignment="1" applyProtection="1">
      <alignment horizontal="left" vertical="center"/>
    </xf>
    <xf numFmtId="0" fontId="16" fillId="0" borderId="0" xfId="2" applyFont="1" applyAlignment="1" applyProtection="1">
      <alignment vertical="center" wrapText="1"/>
    </xf>
    <xf numFmtId="0" fontId="18" fillId="0" borderId="0" xfId="3" quotePrefix="1" applyFont="1" applyAlignment="1" applyProtection="1">
      <alignment horizontal="right" vertical="center"/>
    </xf>
    <xf numFmtId="0" fontId="22" fillId="9" borderId="1" xfId="2" applyFont="1" applyFill="1" applyBorder="1" applyAlignment="1" applyProtection="1">
      <alignment horizontal="center" vertical="center"/>
    </xf>
    <xf numFmtId="0" fontId="22" fillId="9" borderId="1" xfId="2" quotePrefix="1" applyFont="1" applyFill="1" applyBorder="1" applyAlignment="1" applyProtection="1">
      <alignment horizontal="center" vertical="center"/>
    </xf>
    <xf numFmtId="0" fontId="22" fillId="0" borderId="11" xfId="2" applyFont="1" applyBorder="1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/>
    </xf>
    <xf numFmtId="0" fontId="17" fillId="0" borderId="10" xfId="2" applyFont="1" applyBorder="1" applyAlignment="1" applyProtection="1">
      <alignment vertical="center"/>
    </xf>
    <xf numFmtId="0" fontId="22" fillId="0" borderId="1" xfId="2" applyFont="1" applyBorder="1" applyAlignment="1" applyProtection="1">
      <alignment horizontal="center" vertical="center"/>
    </xf>
    <xf numFmtId="4" fontId="22" fillId="0" borderId="1" xfId="2" applyNumberFormat="1" applyFont="1" applyBorder="1" applyAlignment="1" applyProtection="1">
      <alignment horizontal="center" vertical="center"/>
    </xf>
    <xf numFmtId="0" fontId="22" fillId="0" borderId="13" xfId="2" applyFont="1" applyBorder="1" applyAlignment="1" applyProtection="1">
      <alignment horizontal="center" vertical="center"/>
    </xf>
    <xf numFmtId="0" fontId="22" fillId="0" borderId="3" xfId="2" applyFont="1" applyBorder="1" applyAlignment="1" applyProtection="1">
      <alignment horizontal="left" vertical="center"/>
    </xf>
    <xf numFmtId="4" fontId="22" fillId="0" borderId="13" xfId="2" applyNumberFormat="1" applyFont="1" applyBorder="1" applyAlignment="1" applyProtection="1">
      <alignment horizontal="center" vertical="center"/>
    </xf>
    <xf numFmtId="4" fontId="17" fillId="0" borderId="13" xfId="2" applyNumberFormat="1" applyFont="1" applyBorder="1" applyAlignment="1" applyProtection="1">
      <alignment horizontal="center" vertical="center"/>
    </xf>
    <xf numFmtId="0" fontId="22" fillId="0" borderId="12" xfId="2" applyFont="1" applyBorder="1" applyAlignment="1" applyProtection="1">
      <alignment vertical="center"/>
    </xf>
    <xf numFmtId="0" fontId="17" fillId="0" borderId="12" xfId="2" applyFont="1" applyBorder="1" applyAlignment="1" applyProtection="1">
      <alignment vertical="center"/>
    </xf>
    <xf numFmtId="0" fontId="20" fillId="0" borderId="0" xfId="2" applyFont="1" applyAlignment="1" applyProtection="1">
      <alignment vertical="center"/>
    </xf>
    <xf numFmtId="10" fontId="20" fillId="0" borderId="0" xfId="4" applyNumberFormat="1" applyFont="1" applyFill="1" applyBorder="1" applyAlignment="1" applyProtection="1">
      <alignment horizontal="right" vertical="center"/>
    </xf>
    <xf numFmtId="0" fontId="22" fillId="0" borderId="14" xfId="2" applyFont="1" applyBorder="1" applyAlignment="1" applyProtection="1">
      <alignment horizontal="center" vertical="center"/>
    </xf>
    <xf numFmtId="4" fontId="22" fillId="0" borderId="14" xfId="2" applyNumberFormat="1" applyFont="1" applyBorder="1" applyAlignment="1" applyProtection="1">
      <alignment horizontal="center" vertical="center"/>
    </xf>
    <xf numFmtId="4" fontId="17" fillId="0" borderId="14" xfId="2" applyNumberFormat="1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vertical="center"/>
    </xf>
    <xf numFmtId="4" fontId="17" fillId="0" borderId="1" xfId="2" applyNumberFormat="1" applyFont="1" applyBorder="1" applyAlignment="1" applyProtection="1">
      <alignment vertical="center"/>
    </xf>
    <xf numFmtId="0" fontId="22" fillId="0" borderId="3" xfId="2" applyFont="1" applyBorder="1" applyAlignment="1" applyProtection="1">
      <alignment vertical="center"/>
    </xf>
    <xf numFmtId="0" fontId="17" fillId="0" borderId="3" xfId="2" applyFont="1" applyBorder="1" applyAlignment="1" applyProtection="1">
      <alignment vertical="center"/>
    </xf>
    <xf numFmtId="4" fontId="17" fillId="7" borderId="14" xfId="2" applyNumberFormat="1" applyFont="1" applyFill="1" applyBorder="1" applyAlignment="1" applyProtection="1">
      <alignment horizontal="center" vertical="center"/>
    </xf>
    <xf numFmtId="0" fontId="11" fillId="0" borderId="0" xfId="5" applyProtection="1"/>
    <xf numFmtId="0" fontId="12" fillId="0" borderId="0" xfId="5" applyFont="1" applyProtection="1"/>
    <xf numFmtId="0" fontId="17" fillId="0" borderId="11" xfId="2" applyFont="1" applyBorder="1" applyAlignment="1" applyProtection="1">
      <alignment vertical="center"/>
    </xf>
    <xf numFmtId="4" fontId="11" fillId="0" borderId="0" xfId="2" applyNumberFormat="1" applyProtection="1"/>
    <xf numFmtId="0" fontId="17" fillId="0" borderId="5" xfId="2" applyFont="1" applyBorder="1" applyAlignment="1" applyProtection="1">
      <alignment vertical="center"/>
    </xf>
    <xf numFmtId="0" fontId="17" fillId="0" borderId="6" xfId="2" applyFont="1" applyBorder="1" applyAlignment="1" applyProtection="1">
      <alignment vertical="center"/>
    </xf>
    <xf numFmtId="4" fontId="17" fillId="0" borderId="15" xfId="2" applyNumberFormat="1" applyFont="1" applyBorder="1" applyAlignment="1" applyProtection="1">
      <alignment horizontal="center" vertical="center"/>
    </xf>
    <xf numFmtId="0" fontId="17" fillId="0" borderId="13" xfId="2" applyFont="1" applyBorder="1" applyAlignment="1" applyProtection="1">
      <alignment vertical="center"/>
    </xf>
    <xf numFmtId="4" fontId="17" fillId="0" borderId="4" xfId="2" applyNumberFormat="1" applyFont="1" applyBorder="1" applyAlignment="1" applyProtection="1">
      <alignment vertical="center"/>
    </xf>
    <xf numFmtId="10" fontId="11" fillId="0" borderId="0" xfId="5" applyNumberFormat="1" applyProtection="1"/>
    <xf numFmtId="0" fontId="17" fillId="0" borderId="14" xfId="2" applyFont="1" applyBorder="1" applyAlignment="1" applyProtection="1">
      <alignment vertical="center"/>
    </xf>
    <xf numFmtId="0" fontId="17" fillId="0" borderId="6" xfId="2" applyFont="1" applyBorder="1" applyAlignment="1" applyProtection="1">
      <alignment horizontal="center" vertical="center"/>
    </xf>
    <xf numFmtId="0" fontId="17" fillId="0" borderId="15" xfId="2" applyFont="1" applyBorder="1" applyAlignment="1" applyProtection="1">
      <alignment vertical="center"/>
    </xf>
    <xf numFmtId="0" fontId="17" fillId="0" borderId="7" xfId="2" applyFont="1" applyBorder="1" applyAlignment="1" applyProtection="1">
      <alignment vertical="center"/>
    </xf>
    <xf numFmtId="0" fontId="21" fillId="0" borderId="0" xfId="2" applyFont="1" applyAlignment="1" applyProtection="1">
      <alignment vertical="center"/>
    </xf>
    <xf numFmtId="10" fontId="21" fillId="0" borderId="0" xfId="4" applyNumberFormat="1" applyFont="1" applyFill="1" applyBorder="1" applyAlignment="1" applyProtection="1">
      <alignment horizontal="right" vertical="center"/>
    </xf>
    <xf numFmtId="0" fontId="17" fillId="0" borderId="0" xfId="2" applyFont="1" applyAlignment="1" applyProtection="1">
      <alignment horizontal="center" vertical="center" wrapText="1"/>
    </xf>
    <xf numFmtId="0" fontId="17" fillId="0" borderId="0" xfId="2" applyFont="1" applyAlignment="1" applyProtection="1">
      <alignment horizontal="center" vertical="center"/>
    </xf>
    <xf numFmtId="10" fontId="20" fillId="0" borderId="0" xfId="4" applyNumberFormat="1" applyFont="1" applyFill="1" applyBorder="1" applyAlignment="1" applyProtection="1">
      <alignment horizontal="right" vertical="center"/>
      <protection locked="0"/>
    </xf>
    <xf numFmtId="0" fontId="12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1" fillId="6" borderId="2" xfId="0" applyFont="1" applyFill="1" applyBorder="1" applyAlignment="1" applyProtection="1">
      <alignment horizontal="left" vertical="center" wrapText="1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11" fillId="6" borderId="11" xfId="0" applyFont="1" applyFill="1" applyBorder="1" applyAlignment="1" applyProtection="1">
      <alignment horizontal="left" vertical="center"/>
      <protection locked="0"/>
    </xf>
    <xf numFmtId="0" fontId="11" fillId="6" borderId="10" xfId="0" applyFont="1" applyFill="1" applyBorder="1" applyAlignment="1" applyProtection="1">
      <alignment horizontal="left" vertical="center"/>
      <protection locked="0"/>
    </xf>
    <xf numFmtId="0" fontId="11" fillId="6" borderId="5" xfId="0" applyFont="1" applyFill="1" applyBorder="1" applyAlignment="1" applyProtection="1">
      <alignment horizontal="left" vertical="center"/>
      <protection locked="0"/>
    </xf>
    <xf numFmtId="0" fontId="11" fillId="6" borderId="7" xfId="0" applyFont="1" applyFill="1" applyBorder="1" applyAlignment="1" applyProtection="1">
      <alignment horizontal="left" vertical="center"/>
      <protection locked="0"/>
    </xf>
    <xf numFmtId="0" fontId="11" fillId="6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</xf>
    <xf numFmtId="10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10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5" xfId="0" applyFont="1" applyFill="1" applyBorder="1" applyAlignment="1" applyProtection="1">
      <alignment horizontal="left" vertical="center" wrapText="1"/>
      <protection locked="0"/>
    </xf>
    <xf numFmtId="0" fontId="9" fillId="10" borderId="20" xfId="0" applyFont="1" applyFill="1" applyBorder="1" applyAlignment="1">
      <alignment horizontal="center" vertical="center" wrapText="1"/>
    </xf>
    <xf numFmtId="0" fontId="10" fillId="10" borderId="2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64" fontId="11" fillId="0" borderId="1" xfId="6" applyNumberFormat="1" applyFont="1" applyBorder="1" applyAlignment="1" applyProtection="1">
      <alignment horizontal="center" vertical="center"/>
    </xf>
    <xf numFmtId="164" fontId="12" fillId="0" borderId="1" xfId="6" applyNumberFormat="1" applyFont="1" applyBorder="1" applyAlignment="1" applyProtection="1">
      <alignment horizontal="center" vertical="center"/>
    </xf>
    <xf numFmtId="0" fontId="1" fillId="5" borderId="0" xfId="0" applyFont="1" applyFill="1" applyAlignment="1" applyProtection="1">
      <alignment horizontal="left" vertical="top" wrapText="1"/>
    </xf>
    <xf numFmtId="10" fontId="6" fillId="5" borderId="0" xfId="0" applyNumberFormat="1" applyFont="1" applyFill="1" applyAlignment="1" applyProtection="1">
      <alignment horizontal="left" vertical="top" wrapText="1"/>
    </xf>
    <xf numFmtId="0" fontId="6" fillId="5" borderId="0" xfId="0" applyFont="1" applyFill="1" applyAlignment="1" applyProtection="1">
      <alignment horizontal="left" vertical="top" wrapText="1"/>
    </xf>
    <xf numFmtId="49" fontId="0" fillId="6" borderId="8" xfId="0" applyNumberFormat="1" applyFill="1" applyBorder="1" applyAlignment="1" applyProtection="1">
      <alignment horizontal="left" vertical="top" wrapText="1"/>
      <protection locked="0"/>
    </xf>
    <xf numFmtId="49" fontId="0" fillId="6" borderId="9" xfId="0" applyNumberFormat="1" applyFill="1" applyBorder="1" applyAlignment="1" applyProtection="1">
      <alignment horizontal="left" vertical="top" wrapText="1"/>
      <protection locked="0"/>
    </xf>
    <xf numFmtId="0" fontId="1" fillId="4" borderId="13" xfId="0" applyFont="1" applyFill="1" applyBorder="1" applyAlignment="1" applyProtection="1">
      <alignment horizontal="left" vertical="top" wrapText="1"/>
    </xf>
    <xf numFmtId="0" fontId="1" fillId="4" borderId="15" xfId="0" applyFont="1" applyFill="1" applyBorder="1" applyAlignment="1" applyProtection="1">
      <alignment horizontal="left" vertical="top" wrapText="1"/>
    </xf>
    <xf numFmtId="10" fontId="17" fillId="6" borderId="1" xfId="0" applyNumberFormat="1" applyFont="1" applyFill="1" applyBorder="1" applyAlignment="1" applyProtection="1">
      <alignment horizontal="left" vertical="top" wrapText="1"/>
      <protection locked="0"/>
    </xf>
    <xf numFmtId="0" fontId="17" fillId="6" borderId="1" xfId="0" applyFont="1" applyFill="1" applyBorder="1" applyAlignment="1" applyProtection="1">
      <alignment horizontal="left" vertical="top" wrapText="1"/>
      <protection locked="0"/>
    </xf>
    <xf numFmtId="0" fontId="0" fillId="6" borderId="8" xfId="0" applyFill="1" applyBorder="1" applyAlignment="1" applyProtection="1">
      <alignment horizontal="center" vertical="top" wrapText="1"/>
      <protection locked="0"/>
    </xf>
    <xf numFmtId="0" fontId="0" fillId="6" borderId="9" xfId="0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17" fillId="0" borderId="0" xfId="2" applyFont="1" applyAlignment="1" applyProtection="1">
      <alignment horizontal="center" vertical="center" wrapText="1"/>
    </xf>
    <xf numFmtId="0" fontId="1" fillId="11" borderId="14" xfId="0" applyFont="1" applyFill="1" applyBorder="1" applyAlignment="1" applyProtection="1">
      <alignment horizontal="center"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left" vertical="top" wrapText="1"/>
      <protection locked="0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6" fillId="7" borderId="17" xfId="0" applyFont="1" applyFill="1" applyBorder="1" applyAlignment="1" applyProtection="1">
      <alignment horizontal="right" vertical="center" wrapText="1"/>
    </xf>
    <xf numFmtId="0" fontId="17" fillId="5" borderId="0" xfId="0" applyFont="1" applyFill="1" applyAlignment="1" applyProtection="1">
      <alignment horizontal="left" vertical="top" wrapText="1"/>
    </xf>
    <xf numFmtId="0" fontId="6" fillId="8" borderId="17" xfId="0" applyFont="1" applyFill="1" applyBorder="1" applyAlignment="1" applyProtection="1">
      <alignment horizontal="right" vertical="center" wrapText="1"/>
    </xf>
    <xf numFmtId="0" fontId="6" fillId="8" borderId="16" xfId="0" applyFont="1" applyFill="1" applyBorder="1" applyAlignment="1" applyProtection="1">
      <alignment horizontal="right" vertical="center" wrapText="1"/>
    </xf>
    <xf numFmtId="0" fontId="6" fillId="7" borderId="16" xfId="0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0" fontId="6" fillId="8" borderId="22" xfId="0" applyFont="1" applyFill="1" applyBorder="1" applyAlignment="1" applyProtection="1">
      <alignment horizontal="right" vertical="center" wrapText="1"/>
    </xf>
    <xf numFmtId="0" fontId="6" fillId="8" borderId="23" xfId="0" applyFont="1" applyFill="1" applyBorder="1" applyAlignment="1" applyProtection="1">
      <alignment horizontal="right" vertical="center" wrapText="1"/>
    </xf>
    <xf numFmtId="0" fontId="17" fillId="0" borderId="0" xfId="2" applyFont="1" applyAlignment="1" applyProtection="1">
      <alignment horizontal="center" vertical="center"/>
    </xf>
    <xf numFmtId="0" fontId="11" fillId="0" borderId="0" xfId="2" quotePrefix="1" applyAlignment="1" applyProtection="1">
      <alignment horizontal="left" vertical="center" wrapText="1"/>
    </xf>
    <xf numFmtId="0" fontId="19" fillId="0" borderId="0" xfId="2" applyFont="1" applyAlignment="1" applyProtection="1">
      <alignment horizontal="center" vertical="center" wrapText="1"/>
    </xf>
    <xf numFmtId="0" fontId="12" fillId="0" borderId="0" xfId="2" applyFont="1" applyAlignment="1" applyProtection="1">
      <alignment horizontal="center" vertical="center" wrapText="1"/>
    </xf>
    <xf numFmtId="0" fontId="22" fillId="9" borderId="1" xfId="2" applyFont="1" applyFill="1" applyBorder="1" applyAlignment="1" applyProtection="1">
      <alignment horizontal="left" vertical="center"/>
    </xf>
    <xf numFmtId="0" fontId="22" fillId="0" borderId="12" xfId="2" applyFont="1" applyBorder="1" applyAlignment="1" applyProtection="1">
      <alignment horizontal="left" vertical="center"/>
    </xf>
    <xf numFmtId="2" fontId="22" fillId="0" borderId="13" xfId="2" applyNumberFormat="1" applyFont="1" applyBorder="1" applyAlignment="1" applyProtection="1">
      <alignment horizontal="center" vertical="center"/>
    </xf>
    <xf numFmtId="2" fontId="22" fillId="0" borderId="14" xfId="2" applyNumberFormat="1" applyFont="1" applyBorder="1" applyAlignment="1" applyProtection="1">
      <alignment horizontal="center" vertical="center"/>
    </xf>
    <xf numFmtId="2" fontId="22" fillId="0" borderId="15" xfId="2" applyNumberFormat="1" applyFont="1" applyBorder="1" applyAlignment="1" applyProtection="1">
      <alignment horizontal="center" vertical="center"/>
    </xf>
    <xf numFmtId="0" fontId="11" fillId="0" borderId="0" xfId="2" applyAlignment="1" applyProtection="1">
      <alignment horizontal="left" vertical="center" wrapText="1"/>
    </xf>
    <xf numFmtId="0" fontId="18" fillId="0" borderId="0" xfId="3" quotePrefix="1" applyFont="1" applyAlignment="1" applyProtection="1">
      <alignment horizontal="center" vertical="top" wrapText="1"/>
    </xf>
  </cellXfs>
  <cellStyles count="7">
    <cellStyle name="Moeda" xfId="6" builtinId="4"/>
    <cellStyle name="Normal" xfId="0" builtinId="0"/>
    <cellStyle name="Normal 2" xfId="2" xr:uid="{00000000-0005-0000-0000-000001000000}"/>
    <cellStyle name="Normal 3" xfId="3" xr:uid="{00000000-0005-0000-0000-000002000000}"/>
    <cellStyle name="Normal_NOVO_Orcamento Licitacao ITABERAÍ_ATUALIZADO Acordao TCU" xfId="5" xr:uid="{00000000-0005-0000-0000-000003000000}"/>
    <cellStyle name="Porcentagem" xfId="1" builtinId="5"/>
    <cellStyle name="Porcentagem 3" xfId="4" xr:uid="{00000000-0005-0000-0000-000005000000}"/>
  </cellStyles>
  <dxfs count="6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67237</xdr:colOff>
      <xdr:row>0</xdr:row>
      <xdr:rowOff>89649</xdr:rowOff>
    </xdr:from>
    <xdr:to>
      <xdr:col>0</xdr:col>
      <xdr:colOff>762001</xdr:colOff>
      <xdr:row>4</xdr:row>
      <xdr:rowOff>38879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6E305-A524-4C95-89F6-23D79002B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7" y="89649"/>
          <a:ext cx="694764" cy="680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74544</xdr:rowOff>
    </xdr:from>
    <xdr:to>
      <xdr:col>0</xdr:col>
      <xdr:colOff>770283</xdr:colOff>
      <xdr:row>1</xdr:row>
      <xdr:rowOff>59564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7315979-FD9A-4143-8E53-03EC9F838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44"/>
          <a:ext cx="770283" cy="7635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B5975B2-4752-4835-93BE-435C10E84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showOutlineSymbols="0" view="pageBreakPreview" zoomScaleNormal="100" zoomScaleSheetLayoutView="100" workbookViewId="0">
      <pane xSplit="10" ySplit="14" topLeftCell="K15" activePane="bottomRight" state="frozen"/>
      <selection pane="topRight" activeCell="K1" sqref="K1"/>
      <selection pane="bottomLeft" activeCell="A15" sqref="A15"/>
      <selection pane="bottomRight" activeCell="J76" sqref="J76"/>
    </sheetView>
  </sheetViews>
  <sheetFormatPr defaultColWidth="9" defaultRowHeight="14.25" x14ac:dyDescent="0.2"/>
  <cols>
    <col min="1" max="1" width="11.875" style="1" customWidth="1"/>
    <col min="2" max="2" width="60" style="1" bestFit="1" customWidth="1"/>
    <col min="3" max="3" width="5" style="1" bestFit="1" customWidth="1"/>
    <col min="4" max="5" width="10" style="1" bestFit="1" customWidth="1"/>
    <col min="6" max="6" width="11.125" style="1" customWidth="1"/>
    <col min="7" max="7" width="10" style="1" bestFit="1" customWidth="1"/>
    <col min="8" max="8" width="12.875" style="1" customWidth="1"/>
    <col min="9" max="10" width="12.375" style="1" customWidth="1"/>
    <col min="11" max="11" width="9" style="1"/>
    <col min="12" max="12" width="9" style="1" hidden="1" customWidth="1"/>
    <col min="13" max="13" width="9" style="4"/>
    <col min="14" max="16384" width="9" style="1"/>
  </cols>
  <sheetData>
    <row r="1" spans="1:21" ht="15" customHeight="1" x14ac:dyDescent="0.2">
      <c r="B1" s="3" t="s">
        <v>38</v>
      </c>
      <c r="C1" s="135" t="s">
        <v>44</v>
      </c>
      <c r="D1" s="135"/>
      <c r="F1" s="41" t="s">
        <v>0</v>
      </c>
      <c r="G1" s="41"/>
      <c r="H1" s="11"/>
      <c r="I1" s="11" t="s">
        <v>32</v>
      </c>
      <c r="J1" s="11"/>
      <c r="K1" s="11"/>
      <c r="L1" s="11"/>
      <c r="M1" s="12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2">
      <c r="B2" s="3" t="s">
        <v>29</v>
      </c>
      <c r="C2" s="146" t="s">
        <v>127</v>
      </c>
      <c r="D2" s="146"/>
      <c r="E2" s="146"/>
      <c r="F2" s="144" t="s">
        <v>258</v>
      </c>
      <c r="G2" s="144"/>
      <c r="H2" s="11"/>
      <c r="I2" s="136" t="s">
        <v>126</v>
      </c>
      <c r="J2" s="137"/>
      <c r="K2" s="11"/>
      <c r="L2" s="11"/>
      <c r="M2" s="12"/>
      <c r="N2" s="11"/>
      <c r="O2" s="11"/>
      <c r="P2" s="11"/>
      <c r="Q2" s="11"/>
      <c r="R2" s="11"/>
      <c r="S2" s="11"/>
      <c r="T2" s="11"/>
      <c r="U2" s="11"/>
    </row>
    <row r="3" spans="1:21" ht="14.25" customHeight="1" x14ac:dyDescent="0.2">
      <c r="B3" s="3" t="s">
        <v>30</v>
      </c>
      <c r="C3" s="147"/>
      <c r="D3" s="147"/>
      <c r="E3" s="147"/>
      <c r="F3" s="145"/>
      <c r="G3" s="145"/>
      <c r="H3" s="11"/>
      <c r="I3" s="138"/>
      <c r="J3" s="139"/>
      <c r="K3" s="11"/>
      <c r="L3" s="11"/>
      <c r="M3" s="12"/>
      <c r="N3" s="11"/>
      <c r="O3" s="11"/>
      <c r="P3" s="11"/>
      <c r="Q3" s="142"/>
      <c r="R3" s="142"/>
      <c r="S3" s="11"/>
      <c r="T3" s="11"/>
      <c r="U3" s="11"/>
    </row>
    <row r="4" spans="1:21" ht="14.25" customHeight="1" x14ac:dyDescent="0.2">
      <c r="B4" s="3" t="s">
        <v>31</v>
      </c>
      <c r="C4" s="20"/>
      <c r="D4" s="20"/>
      <c r="E4" s="20"/>
      <c r="F4" s="11"/>
      <c r="G4" s="11"/>
      <c r="H4" s="11"/>
      <c r="I4" s="140"/>
      <c r="J4" s="141"/>
      <c r="K4" s="11"/>
      <c r="L4" s="11"/>
      <c r="M4" s="12"/>
      <c r="N4" s="11"/>
      <c r="O4" s="11"/>
      <c r="P4" s="11"/>
      <c r="Q4" s="142"/>
      <c r="R4" s="142"/>
      <c r="S4" s="11"/>
      <c r="T4" s="11"/>
      <c r="U4" s="11"/>
    </row>
    <row r="5" spans="1:21" x14ac:dyDescent="0.2">
      <c r="B5" s="7"/>
      <c r="C5" s="20"/>
      <c r="D5" s="20"/>
      <c r="E5" s="20"/>
      <c r="F5" s="11"/>
      <c r="G5" s="11"/>
      <c r="H5" s="11"/>
      <c r="I5" s="11"/>
      <c r="J5" s="11"/>
      <c r="K5" s="11"/>
      <c r="L5" s="11"/>
      <c r="M5" s="12"/>
      <c r="N5" s="11"/>
      <c r="O5" s="11"/>
      <c r="P5" s="11"/>
      <c r="Q5" s="142"/>
      <c r="R5" s="142"/>
      <c r="S5" s="11"/>
      <c r="T5" s="11"/>
      <c r="U5" s="11"/>
    </row>
    <row r="6" spans="1:21" x14ac:dyDescent="0.2">
      <c r="A6" s="2" t="s">
        <v>33</v>
      </c>
      <c r="B6" s="40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  <c r="N6" s="11"/>
      <c r="O6" s="11"/>
      <c r="P6" s="11"/>
      <c r="Q6" s="11"/>
      <c r="R6" s="11"/>
      <c r="S6" s="11"/>
      <c r="T6" s="11"/>
      <c r="U6" s="11"/>
    </row>
    <row r="7" spans="1:21" x14ac:dyDescent="0.2">
      <c r="A7" s="2" t="s">
        <v>34</v>
      </c>
      <c r="B7" s="40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  <c r="N7" s="11"/>
      <c r="O7" s="11"/>
      <c r="P7" s="11"/>
      <c r="Q7" s="11"/>
      <c r="R7" s="11"/>
      <c r="S7" s="11"/>
      <c r="T7" s="11"/>
      <c r="U7" s="11"/>
    </row>
    <row r="8" spans="1:21" x14ac:dyDescent="0.2">
      <c r="A8" s="2" t="s">
        <v>35</v>
      </c>
      <c r="B8" s="40"/>
      <c r="C8" s="11"/>
      <c r="D8" s="11"/>
      <c r="E8" s="11"/>
      <c r="F8" s="11"/>
      <c r="G8" s="134" t="s">
        <v>93</v>
      </c>
      <c r="H8" s="134"/>
      <c r="I8" s="157">
        <f>H134</f>
        <v>90213.310000000056</v>
      </c>
      <c r="J8" s="157"/>
      <c r="K8" s="11"/>
      <c r="L8" s="11"/>
      <c r="M8" s="12"/>
      <c r="N8" s="11"/>
      <c r="O8" s="11"/>
      <c r="P8" s="11"/>
      <c r="Q8" s="11"/>
      <c r="R8" s="11"/>
      <c r="S8" s="11"/>
      <c r="T8" s="11"/>
      <c r="U8" s="11"/>
    </row>
    <row r="9" spans="1:21" x14ac:dyDescent="0.2">
      <c r="A9" s="2" t="s">
        <v>36</v>
      </c>
      <c r="B9" s="40"/>
      <c r="C9" s="11"/>
      <c r="D9" s="11"/>
      <c r="E9" s="11"/>
      <c r="F9" s="11"/>
      <c r="G9" s="134" t="s">
        <v>94</v>
      </c>
      <c r="H9" s="134"/>
      <c r="I9" s="157">
        <f>I134</f>
        <v>239553.31000000006</v>
      </c>
      <c r="J9" s="157"/>
      <c r="K9" s="11"/>
      <c r="L9" s="11"/>
      <c r="M9" s="12"/>
      <c r="N9" s="11"/>
      <c r="O9" s="11"/>
      <c r="P9" s="11"/>
      <c r="Q9" s="11"/>
      <c r="R9" s="11"/>
      <c r="S9" s="11"/>
      <c r="T9" s="11"/>
      <c r="U9" s="11"/>
    </row>
    <row r="10" spans="1:21" ht="16.5" customHeight="1" x14ac:dyDescent="0.2">
      <c r="A10" s="2" t="s">
        <v>37</v>
      </c>
      <c r="B10" s="40"/>
      <c r="C10" s="11"/>
      <c r="D10" s="11"/>
      <c r="E10" s="11"/>
      <c r="F10" s="11"/>
      <c r="G10" s="133" t="s">
        <v>95</v>
      </c>
      <c r="H10" s="133"/>
      <c r="I10" s="158">
        <f>J134</f>
        <v>329766.62</v>
      </c>
      <c r="J10" s="158"/>
      <c r="K10" s="11"/>
      <c r="L10" s="11"/>
      <c r="M10" s="12"/>
      <c r="N10" s="11"/>
      <c r="O10" s="11"/>
      <c r="P10" s="11"/>
      <c r="Q10" s="11"/>
      <c r="R10" s="11"/>
      <c r="S10" s="11"/>
      <c r="T10" s="11"/>
      <c r="U10" s="11"/>
    </row>
    <row r="11" spans="1:21" x14ac:dyDescent="0.2">
      <c r="B11" s="7"/>
      <c r="K11" s="11"/>
      <c r="L11" s="11"/>
      <c r="M11" s="12"/>
      <c r="N11" s="11"/>
      <c r="O11" s="11"/>
      <c r="P11" s="11"/>
      <c r="Q11" s="11"/>
      <c r="R11" s="11"/>
      <c r="S11" s="11"/>
      <c r="T11" s="11"/>
      <c r="U11" s="11"/>
    </row>
    <row r="12" spans="1:21" ht="32.25" customHeight="1" x14ac:dyDescent="0.2">
      <c r="A12" s="148" t="s">
        <v>85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1"/>
      <c r="L12" s="11"/>
      <c r="M12" s="12"/>
      <c r="N12" s="11"/>
      <c r="O12" s="11"/>
      <c r="P12" s="11"/>
      <c r="Q12" s="11"/>
      <c r="R12" s="11"/>
      <c r="S12" s="11"/>
      <c r="T12" s="11"/>
      <c r="U12" s="11"/>
    </row>
    <row r="13" spans="1:21" ht="20.25" customHeight="1" x14ac:dyDescent="0.2">
      <c r="A13" s="150" t="s">
        <v>1</v>
      </c>
      <c r="B13" s="152" t="s">
        <v>2</v>
      </c>
      <c r="C13" s="154" t="s">
        <v>3</v>
      </c>
      <c r="D13" s="151" t="s">
        <v>39</v>
      </c>
      <c r="E13" s="155" t="s">
        <v>40</v>
      </c>
      <c r="F13" s="152"/>
      <c r="G13" s="152"/>
      <c r="H13" s="155" t="s">
        <v>83</v>
      </c>
      <c r="I13" s="152"/>
      <c r="J13" s="152"/>
      <c r="K13" s="11"/>
      <c r="L13" s="11"/>
      <c r="M13" s="156"/>
      <c r="N13" s="11"/>
      <c r="O13" s="11"/>
      <c r="P13" s="11"/>
      <c r="Q13" s="11"/>
      <c r="R13" s="11"/>
      <c r="S13" s="11"/>
      <c r="T13" s="11"/>
      <c r="U13" s="11"/>
    </row>
    <row r="14" spans="1:21" ht="15" customHeight="1" x14ac:dyDescent="0.2">
      <c r="A14" s="151"/>
      <c r="B14" s="153"/>
      <c r="C14" s="153"/>
      <c r="D14" s="151"/>
      <c r="E14" s="9" t="s">
        <v>5</v>
      </c>
      <c r="F14" s="10" t="s">
        <v>41</v>
      </c>
      <c r="G14" s="9" t="s">
        <v>4</v>
      </c>
      <c r="H14" s="9" t="s">
        <v>5</v>
      </c>
      <c r="I14" s="9" t="s">
        <v>6</v>
      </c>
      <c r="J14" s="9" t="s">
        <v>4</v>
      </c>
      <c r="K14" s="11"/>
      <c r="L14" s="11" t="s">
        <v>42</v>
      </c>
      <c r="M14" s="156"/>
      <c r="N14" s="11"/>
      <c r="O14" s="11"/>
      <c r="P14" s="11"/>
      <c r="Q14" s="11"/>
      <c r="R14" s="11"/>
      <c r="S14" s="11"/>
      <c r="T14" s="11"/>
      <c r="U14" s="11"/>
    </row>
    <row r="15" spans="1:21" ht="20.100000000000001" customHeight="1" x14ac:dyDescent="0.2">
      <c r="A15" s="39" t="s">
        <v>7</v>
      </c>
      <c r="B15" s="22" t="s">
        <v>8</v>
      </c>
      <c r="C15" s="22"/>
      <c r="D15" s="23"/>
      <c r="E15" s="22"/>
      <c r="F15" s="22"/>
      <c r="G15" s="22"/>
      <c r="H15" s="22"/>
      <c r="I15" s="22"/>
      <c r="J15" s="24">
        <f>SUM(J16:J19)</f>
        <v>11657.679999999998</v>
      </c>
      <c r="K15" s="11"/>
      <c r="L15" s="11"/>
      <c r="M15" s="13"/>
      <c r="N15" s="11"/>
      <c r="O15" s="11"/>
      <c r="P15" s="11"/>
      <c r="Q15" s="11"/>
      <c r="R15" s="11"/>
      <c r="S15" s="11"/>
      <c r="T15" s="11"/>
      <c r="U15" s="11"/>
    </row>
    <row r="16" spans="1:21" s="8" customFormat="1" ht="25.5" x14ac:dyDescent="0.2">
      <c r="A16" s="26" t="s">
        <v>9</v>
      </c>
      <c r="B16" s="25" t="s">
        <v>10</v>
      </c>
      <c r="C16" s="26" t="s">
        <v>11</v>
      </c>
      <c r="D16" s="37">
        <v>30</v>
      </c>
      <c r="E16" s="28">
        <v>127.44</v>
      </c>
      <c r="F16" s="28">
        <v>2.68</v>
      </c>
      <c r="G16" s="29">
        <f t="shared" ref="G16:G19" si="0">E16+F16</f>
        <v>130.12</v>
      </c>
      <c r="H16" s="29">
        <f t="shared" ref="H16:H19" si="1">TRUNC(D16 * E16, 2)</f>
        <v>3823.2</v>
      </c>
      <c r="I16" s="29">
        <f t="shared" ref="I16:I19" si="2">J16 - H16</f>
        <v>80.400000000000091</v>
      </c>
      <c r="J16" s="29">
        <f t="shared" ref="J16:J19" si="3">TRUNC(D16 * G16, 2)</f>
        <v>3903.6</v>
      </c>
      <c r="K16" s="14"/>
      <c r="L16" s="14"/>
      <c r="M16" s="15"/>
      <c r="N16" s="14"/>
      <c r="O16" s="14"/>
      <c r="P16" s="14"/>
      <c r="Q16" s="14"/>
      <c r="R16" s="14"/>
      <c r="S16" s="14"/>
      <c r="T16" s="14"/>
      <c r="U16" s="14"/>
    </row>
    <row r="17" spans="1:21" s="8" customFormat="1" ht="20.100000000000001" customHeight="1" x14ac:dyDescent="0.2">
      <c r="A17" s="26" t="s">
        <v>12</v>
      </c>
      <c r="B17" s="25" t="s">
        <v>101</v>
      </c>
      <c r="C17" s="26" t="s">
        <v>11</v>
      </c>
      <c r="D17" s="37">
        <v>120</v>
      </c>
      <c r="E17" s="28">
        <v>35.08</v>
      </c>
      <c r="F17" s="28">
        <v>3.43</v>
      </c>
      <c r="G17" s="29">
        <f t="shared" si="0"/>
        <v>38.51</v>
      </c>
      <c r="H17" s="29">
        <f t="shared" si="1"/>
        <v>4209.6000000000004</v>
      </c>
      <c r="I17" s="29">
        <f t="shared" si="2"/>
        <v>411.59999999999945</v>
      </c>
      <c r="J17" s="29">
        <f t="shared" si="3"/>
        <v>4621.2</v>
      </c>
      <c r="K17" s="14"/>
      <c r="L17" s="14"/>
      <c r="M17" s="15"/>
      <c r="N17" s="14"/>
      <c r="O17" s="14"/>
      <c r="P17" s="14"/>
      <c r="Q17" s="14"/>
      <c r="R17" s="14"/>
      <c r="S17" s="14"/>
      <c r="T17" s="14"/>
      <c r="U17" s="14"/>
    </row>
    <row r="18" spans="1:21" s="8" customFormat="1" ht="20.100000000000001" customHeight="1" x14ac:dyDescent="0.2">
      <c r="A18" s="26" t="s">
        <v>13</v>
      </c>
      <c r="B18" s="25" t="s">
        <v>15</v>
      </c>
      <c r="C18" s="26" t="s">
        <v>285</v>
      </c>
      <c r="D18" s="37">
        <v>2</v>
      </c>
      <c r="E18" s="28">
        <v>56.91</v>
      </c>
      <c r="F18" s="28">
        <v>408.33</v>
      </c>
      <c r="G18" s="29">
        <f t="shared" si="0"/>
        <v>465.24</v>
      </c>
      <c r="H18" s="29">
        <f t="shared" si="1"/>
        <v>113.82</v>
      </c>
      <c r="I18" s="29">
        <f t="shared" si="2"/>
        <v>816.66000000000008</v>
      </c>
      <c r="J18" s="29">
        <f t="shared" si="3"/>
        <v>930.48</v>
      </c>
      <c r="K18" s="14"/>
      <c r="L18" s="14"/>
      <c r="M18" s="15"/>
      <c r="N18" s="14"/>
      <c r="O18" s="14"/>
      <c r="P18" s="14"/>
      <c r="Q18" s="14"/>
      <c r="R18" s="14"/>
      <c r="S18" s="14"/>
      <c r="T18" s="14"/>
      <c r="U18" s="14"/>
    </row>
    <row r="19" spans="1:21" s="8" customFormat="1" x14ac:dyDescent="0.2">
      <c r="A19" s="26" t="s">
        <v>14</v>
      </c>
      <c r="B19" s="25" t="s">
        <v>109</v>
      </c>
      <c r="C19" s="26" t="s">
        <v>11</v>
      </c>
      <c r="D19" s="37">
        <v>80</v>
      </c>
      <c r="E19" s="28">
        <v>24.81</v>
      </c>
      <c r="F19" s="28">
        <v>2.72</v>
      </c>
      <c r="G19" s="29">
        <f t="shared" si="0"/>
        <v>27.529999999999998</v>
      </c>
      <c r="H19" s="29">
        <f t="shared" si="1"/>
        <v>1984.8</v>
      </c>
      <c r="I19" s="29">
        <f t="shared" si="2"/>
        <v>217.60000000000014</v>
      </c>
      <c r="J19" s="29">
        <f t="shared" si="3"/>
        <v>2202.4</v>
      </c>
      <c r="K19" s="14"/>
      <c r="L19" s="14"/>
      <c r="M19" s="15"/>
      <c r="N19" s="14"/>
      <c r="O19" s="14"/>
      <c r="P19" s="14"/>
      <c r="Q19" s="14"/>
      <c r="R19" s="14"/>
      <c r="S19" s="14"/>
      <c r="T19" s="14"/>
      <c r="U19" s="14"/>
    </row>
    <row r="20" spans="1:21" s="8" customFormat="1" x14ac:dyDescent="0.2">
      <c r="A20" s="26"/>
      <c r="B20" s="25"/>
      <c r="C20" s="26"/>
      <c r="D20" s="37"/>
      <c r="E20" s="28"/>
      <c r="F20" s="28"/>
      <c r="G20" s="29"/>
      <c r="H20" s="29"/>
      <c r="I20" s="29"/>
      <c r="J20" s="29"/>
      <c r="K20" s="14"/>
      <c r="L20" s="14"/>
      <c r="M20" s="15"/>
      <c r="N20" s="14"/>
      <c r="O20" s="14"/>
      <c r="P20" s="14"/>
      <c r="Q20" s="14"/>
      <c r="R20" s="14"/>
      <c r="S20" s="14"/>
      <c r="T20" s="14"/>
      <c r="U20" s="14"/>
    </row>
    <row r="21" spans="1:21" ht="20.100000000000001" customHeight="1" x14ac:dyDescent="0.2">
      <c r="A21" s="39" t="s">
        <v>17</v>
      </c>
      <c r="B21" s="22" t="s">
        <v>128</v>
      </c>
      <c r="C21" s="22"/>
      <c r="D21" s="38"/>
      <c r="E21" s="30"/>
      <c r="F21" s="30"/>
      <c r="G21" s="22"/>
      <c r="H21" s="22"/>
      <c r="I21" s="22"/>
      <c r="J21" s="24">
        <f>J22+J32</f>
        <v>69453.94</v>
      </c>
      <c r="K21" s="11"/>
      <c r="L21" s="11"/>
      <c r="M21" s="13"/>
      <c r="N21" s="11"/>
      <c r="O21" s="11"/>
      <c r="P21" s="11"/>
      <c r="Q21" s="11"/>
      <c r="R21" s="11"/>
      <c r="S21" s="11"/>
      <c r="T21" s="11"/>
      <c r="U21" s="11"/>
    </row>
    <row r="22" spans="1:21" ht="20.100000000000001" customHeight="1" x14ac:dyDescent="0.2">
      <c r="A22" s="39" t="s">
        <v>129</v>
      </c>
      <c r="B22" s="22" t="s">
        <v>130</v>
      </c>
      <c r="C22" s="22"/>
      <c r="D22" s="38"/>
      <c r="E22" s="30"/>
      <c r="F22" s="30"/>
      <c r="G22" s="22"/>
      <c r="H22" s="22"/>
      <c r="I22" s="22"/>
      <c r="J22" s="24">
        <f>SUM(J23:J31)</f>
        <v>18827.580000000002</v>
      </c>
      <c r="K22" s="11"/>
      <c r="L22" s="11"/>
      <c r="M22" s="13"/>
      <c r="N22" s="11"/>
      <c r="O22" s="11"/>
      <c r="P22" s="11"/>
      <c r="Q22" s="11"/>
      <c r="R22" s="11"/>
      <c r="S22" s="11"/>
      <c r="T22" s="11"/>
      <c r="U22" s="11"/>
    </row>
    <row r="23" spans="1:21" s="8" customFormat="1" ht="25.5" x14ac:dyDescent="0.2">
      <c r="A23" s="26" t="s">
        <v>131</v>
      </c>
      <c r="B23" s="25" t="s">
        <v>139</v>
      </c>
      <c r="C23" s="26" t="s">
        <v>112</v>
      </c>
      <c r="D23" s="37">
        <v>385</v>
      </c>
      <c r="E23" s="28">
        <v>3.34</v>
      </c>
      <c r="F23" s="28">
        <v>1.9</v>
      </c>
      <c r="G23" s="29">
        <f t="shared" ref="G23:G30" si="4">E23+F23</f>
        <v>5.24</v>
      </c>
      <c r="H23" s="29">
        <f t="shared" ref="H23:H30" si="5">TRUNC(D23 * E23, 2)</f>
        <v>1285.9000000000001</v>
      </c>
      <c r="I23" s="29">
        <f t="shared" ref="I23:I30" si="6">J23 - H23</f>
        <v>731.5</v>
      </c>
      <c r="J23" s="29">
        <f t="shared" ref="J23:J30" si="7">TRUNC(D23 * G23, 2)</f>
        <v>2017.4</v>
      </c>
      <c r="K23" s="14"/>
      <c r="L23" s="14"/>
      <c r="M23" s="15"/>
      <c r="N23" s="14"/>
      <c r="O23" s="14"/>
      <c r="P23" s="14"/>
      <c r="Q23" s="14"/>
      <c r="R23" s="14"/>
      <c r="S23" s="14"/>
      <c r="T23" s="14"/>
      <c r="U23" s="14"/>
    </row>
    <row r="24" spans="1:21" s="8" customFormat="1" ht="33.75" customHeight="1" x14ac:dyDescent="0.2">
      <c r="A24" s="26" t="s">
        <v>132</v>
      </c>
      <c r="B24" s="25" t="s">
        <v>140</v>
      </c>
      <c r="C24" s="26" t="s">
        <v>113</v>
      </c>
      <c r="D24" s="37">
        <v>30.75</v>
      </c>
      <c r="E24" s="28">
        <v>43.42</v>
      </c>
      <c r="F24" s="28">
        <v>22.81</v>
      </c>
      <c r="G24" s="29">
        <f t="shared" si="4"/>
        <v>66.23</v>
      </c>
      <c r="H24" s="29">
        <f t="shared" si="5"/>
        <v>1335.16</v>
      </c>
      <c r="I24" s="29">
        <f t="shared" si="6"/>
        <v>701.40999999999985</v>
      </c>
      <c r="J24" s="29">
        <f t="shared" si="7"/>
        <v>2036.57</v>
      </c>
      <c r="K24" s="14"/>
      <c r="L24" s="14"/>
      <c r="M24" s="15"/>
      <c r="N24" s="14"/>
      <c r="O24" s="14"/>
      <c r="P24" s="14"/>
      <c r="Q24" s="14"/>
      <c r="R24" s="14"/>
      <c r="S24" s="14"/>
      <c r="T24" s="14"/>
      <c r="U24" s="14"/>
    </row>
    <row r="25" spans="1:21" s="8" customFormat="1" ht="33.75" customHeight="1" x14ac:dyDescent="0.2">
      <c r="A25" s="26" t="s">
        <v>133</v>
      </c>
      <c r="B25" s="25" t="s">
        <v>141</v>
      </c>
      <c r="C25" s="26" t="s">
        <v>113</v>
      </c>
      <c r="D25" s="37">
        <v>4.29</v>
      </c>
      <c r="E25" s="28">
        <v>131.55000000000001</v>
      </c>
      <c r="F25" s="28">
        <v>73.05</v>
      </c>
      <c r="G25" s="29">
        <f t="shared" si="4"/>
        <v>204.60000000000002</v>
      </c>
      <c r="H25" s="29">
        <f t="shared" si="5"/>
        <v>564.34</v>
      </c>
      <c r="I25" s="29">
        <f t="shared" si="6"/>
        <v>313.39</v>
      </c>
      <c r="J25" s="29">
        <f t="shared" si="7"/>
        <v>877.73</v>
      </c>
      <c r="K25" s="14"/>
      <c r="L25" s="14"/>
      <c r="M25" s="15"/>
      <c r="N25" s="14"/>
      <c r="O25" s="14"/>
      <c r="P25" s="14"/>
      <c r="Q25" s="14"/>
      <c r="R25" s="14"/>
      <c r="S25" s="14"/>
      <c r="T25" s="14"/>
      <c r="U25" s="14"/>
    </row>
    <row r="26" spans="1:21" s="8" customFormat="1" ht="33.75" customHeight="1" x14ac:dyDescent="0.2">
      <c r="A26" s="26" t="s">
        <v>134</v>
      </c>
      <c r="B26" s="25" t="s">
        <v>142</v>
      </c>
      <c r="C26" s="26" t="s">
        <v>112</v>
      </c>
      <c r="D26" s="37">
        <v>64</v>
      </c>
      <c r="E26" s="28">
        <v>5.09</v>
      </c>
      <c r="F26" s="28">
        <v>2.7</v>
      </c>
      <c r="G26" s="29">
        <f t="shared" si="4"/>
        <v>7.79</v>
      </c>
      <c r="H26" s="29">
        <f t="shared" si="5"/>
        <v>325.76</v>
      </c>
      <c r="I26" s="29">
        <f t="shared" si="6"/>
        <v>172.8</v>
      </c>
      <c r="J26" s="29">
        <f t="shared" si="7"/>
        <v>498.56</v>
      </c>
      <c r="K26" s="14"/>
      <c r="L26" s="14"/>
      <c r="M26" s="15"/>
      <c r="N26" s="14"/>
      <c r="O26" s="14"/>
      <c r="P26" s="14"/>
      <c r="Q26" s="14"/>
      <c r="R26" s="14"/>
      <c r="S26" s="14"/>
      <c r="T26" s="14"/>
      <c r="U26" s="14"/>
    </row>
    <row r="27" spans="1:21" s="8" customFormat="1" ht="33.75" customHeight="1" x14ac:dyDescent="0.2">
      <c r="A27" s="26" t="s">
        <v>135</v>
      </c>
      <c r="B27" s="25" t="s">
        <v>143</v>
      </c>
      <c r="C27" s="26" t="s">
        <v>113</v>
      </c>
      <c r="D27" s="37">
        <v>21.17</v>
      </c>
      <c r="E27" s="28">
        <v>46.04</v>
      </c>
      <c r="F27" s="28">
        <v>83.94</v>
      </c>
      <c r="G27" s="29">
        <f t="shared" si="4"/>
        <v>129.97999999999999</v>
      </c>
      <c r="H27" s="29">
        <f t="shared" si="5"/>
        <v>974.66</v>
      </c>
      <c r="I27" s="29">
        <f t="shared" si="6"/>
        <v>1777.0100000000002</v>
      </c>
      <c r="J27" s="29">
        <f t="shared" si="7"/>
        <v>2751.67</v>
      </c>
      <c r="K27" s="14"/>
      <c r="L27" s="14"/>
      <c r="M27" s="15"/>
      <c r="N27" s="14"/>
      <c r="O27" s="14"/>
      <c r="P27" s="14"/>
      <c r="Q27" s="14"/>
      <c r="R27" s="14"/>
      <c r="S27" s="14"/>
      <c r="T27" s="14"/>
      <c r="U27" s="14"/>
    </row>
    <row r="28" spans="1:21" s="8" customFormat="1" ht="33.75" customHeight="1" x14ac:dyDescent="0.2">
      <c r="A28" s="26" t="s">
        <v>136</v>
      </c>
      <c r="B28" s="25" t="s">
        <v>144</v>
      </c>
      <c r="C28" s="26" t="s">
        <v>16</v>
      </c>
      <c r="D28" s="37">
        <v>2</v>
      </c>
      <c r="E28" s="28">
        <v>145.93</v>
      </c>
      <c r="F28" s="28">
        <v>182.23</v>
      </c>
      <c r="G28" s="29">
        <f t="shared" si="4"/>
        <v>328.15999999999997</v>
      </c>
      <c r="H28" s="29">
        <f t="shared" si="5"/>
        <v>291.86</v>
      </c>
      <c r="I28" s="29">
        <f t="shared" si="6"/>
        <v>364.46000000000004</v>
      </c>
      <c r="J28" s="29">
        <f t="shared" si="7"/>
        <v>656.32</v>
      </c>
      <c r="K28" s="14"/>
      <c r="L28" s="14"/>
      <c r="M28" s="15"/>
      <c r="N28" s="14"/>
      <c r="O28" s="14"/>
      <c r="P28" s="14"/>
      <c r="Q28" s="14"/>
      <c r="R28" s="14"/>
      <c r="S28" s="14"/>
      <c r="T28" s="14"/>
      <c r="U28" s="14"/>
    </row>
    <row r="29" spans="1:21" s="8" customFormat="1" ht="33.75" customHeight="1" x14ac:dyDescent="0.2">
      <c r="A29" s="26" t="s">
        <v>137</v>
      </c>
      <c r="B29" s="25" t="s">
        <v>145</v>
      </c>
      <c r="C29" s="26" t="s">
        <v>112</v>
      </c>
      <c r="D29" s="37">
        <v>15</v>
      </c>
      <c r="E29" s="28">
        <v>31.04</v>
      </c>
      <c r="F29" s="28">
        <v>16.48</v>
      </c>
      <c r="G29" s="29">
        <f t="shared" ref="G29" si="8">E29+F29</f>
        <v>47.519999999999996</v>
      </c>
      <c r="H29" s="29">
        <f t="shared" ref="H29" si="9">TRUNC(D29 * E29, 2)</f>
        <v>465.6</v>
      </c>
      <c r="I29" s="29">
        <f t="shared" ref="I29" si="10">J29 - H29</f>
        <v>247.19999999999993</v>
      </c>
      <c r="J29" s="29">
        <f t="shared" ref="J29" si="11">TRUNC(D29 * G29, 2)</f>
        <v>712.8</v>
      </c>
      <c r="K29" s="14"/>
      <c r="L29" s="14"/>
      <c r="M29" s="15"/>
      <c r="N29" s="14"/>
      <c r="O29" s="14"/>
      <c r="P29" s="14"/>
      <c r="Q29" s="14"/>
      <c r="R29" s="14"/>
      <c r="S29" s="14"/>
      <c r="T29" s="14"/>
      <c r="U29" s="14"/>
    </row>
    <row r="30" spans="1:21" s="8" customFormat="1" ht="33.75" customHeight="1" x14ac:dyDescent="0.2">
      <c r="A30" s="26" t="s">
        <v>138</v>
      </c>
      <c r="B30" s="25" t="s">
        <v>19</v>
      </c>
      <c r="C30" s="26" t="s">
        <v>113</v>
      </c>
      <c r="D30" s="37">
        <v>79.86</v>
      </c>
      <c r="E30" s="28">
        <v>9.84</v>
      </c>
      <c r="F30" s="28">
        <v>106.32</v>
      </c>
      <c r="G30" s="29">
        <f t="shared" si="4"/>
        <v>116.16</v>
      </c>
      <c r="H30" s="29">
        <f t="shared" si="5"/>
        <v>785.82</v>
      </c>
      <c r="I30" s="29">
        <f t="shared" si="6"/>
        <v>8490.7100000000009</v>
      </c>
      <c r="J30" s="29">
        <f t="shared" si="7"/>
        <v>9276.5300000000007</v>
      </c>
      <c r="K30" s="14"/>
      <c r="L30" s="14"/>
      <c r="M30" s="15"/>
      <c r="N30" s="14"/>
      <c r="O30" s="14"/>
      <c r="P30" s="14"/>
      <c r="Q30" s="14"/>
      <c r="R30" s="14"/>
      <c r="S30" s="14"/>
      <c r="T30" s="14"/>
      <c r="U30" s="14"/>
    </row>
    <row r="31" spans="1:21" s="8" customFormat="1" x14ac:dyDescent="0.2">
      <c r="A31" s="26"/>
      <c r="B31" s="25"/>
      <c r="C31" s="26"/>
      <c r="D31" s="37"/>
      <c r="E31" s="28"/>
      <c r="F31" s="28"/>
      <c r="G31" s="29"/>
      <c r="H31" s="29"/>
      <c r="I31" s="29"/>
      <c r="J31" s="29"/>
      <c r="K31" s="14"/>
      <c r="L31" s="14"/>
      <c r="M31" s="15"/>
      <c r="N31" s="14"/>
      <c r="O31" s="14"/>
      <c r="P31" s="14"/>
      <c r="Q31" s="14"/>
      <c r="R31" s="14"/>
      <c r="S31" s="14"/>
      <c r="T31" s="14"/>
      <c r="U31" s="14"/>
    </row>
    <row r="32" spans="1:21" ht="20.100000000000001" customHeight="1" x14ac:dyDescent="0.2">
      <c r="A32" s="39" t="s">
        <v>146</v>
      </c>
      <c r="B32" s="22" t="s">
        <v>147</v>
      </c>
      <c r="C32" s="22"/>
      <c r="D32" s="38"/>
      <c r="E32" s="30"/>
      <c r="F32" s="30"/>
      <c r="G32" s="22"/>
      <c r="H32" s="22"/>
      <c r="I32" s="22"/>
      <c r="J32" s="24">
        <f>SUM(J33:J41)</f>
        <v>50626.36</v>
      </c>
      <c r="K32" s="11"/>
      <c r="L32" s="11"/>
      <c r="M32" s="13"/>
      <c r="N32" s="11"/>
      <c r="O32" s="11"/>
      <c r="P32" s="11"/>
      <c r="Q32" s="11"/>
      <c r="R32" s="11"/>
      <c r="S32" s="11"/>
      <c r="T32" s="11"/>
      <c r="U32" s="11"/>
    </row>
    <row r="33" spans="1:21" s="8" customFormat="1" ht="25.5" x14ac:dyDescent="0.2">
      <c r="A33" s="26" t="s">
        <v>148</v>
      </c>
      <c r="B33" s="25" t="s">
        <v>140</v>
      </c>
      <c r="C33" s="26" t="s">
        <v>113</v>
      </c>
      <c r="D33" s="37">
        <v>92.86</v>
      </c>
      <c r="E33" s="28">
        <v>43.42</v>
      </c>
      <c r="F33" s="28">
        <v>22.81</v>
      </c>
      <c r="G33" s="29">
        <f t="shared" ref="G33:G40" si="12">E33+F33</f>
        <v>66.23</v>
      </c>
      <c r="H33" s="29">
        <f t="shared" ref="H33:H40" si="13">TRUNC(D33 * E33, 2)</f>
        <v>4031.98</v>
      </c>
      <c r="I33" s="29">
        <f t="shared" ref="I33:I40" si="14">J33 - H33</f>
        <v>2118.1299999999997</v>
      </c>
      <c r="J33" s="29">
        <f t="shared" ref="J33:J40" si="15">TRUNC(D33 * G33, 2)</f>
        <v>6150.11</v>
      </c>
      <c r="K33" s="14"/>
      <c r="L33" s="14"/>
      <c r="M33" s="15"/>
      <c r="N33" s="14"/>
      <c r="O33" s="14"/>
      <c r="P33" s="14"/>
      <c r="Q33" s="14"/>
      <c r="R33" s="14"/>
      <c r="S33" s="14"/>
      <c r="T33" s="14"/>
      <c r="U33" s="14"/>
    </row>
    <row r="34" spans="1:21" s="8" customFormat="1" ht="32.25" customHeight="1" x14ac:dyDescent="0.2">
      <c r="A34" s="26" t="s">
        <v>149</v>
      </c>
      <c r="B34" s="25" t="s">
        <v>141</v>
      </c>
      <c r="C34" s="26" t="s">
        <v>113</v>
      </c>
      <c r="D34" s="37">
        <v>3.9</v>
      </c>
      <c r="E34" s="28">
        <v>131.55000000000001</v>
      </c>
      <c r="F34" s="28">
        <v>73.05</v>
      </c>
      <c r="G34" s="29">
        <f t="shared" si="12"/>
        <v>204.60000000000002</v>
      </c>
      <c r="H34" s="29">
        <f t="shared" si="13"/>
        <v>513.04</v>
      </c>
      <c r="I34" s="29">
        <f t="shared" si="14"/>
        <v>284.90000000000009</v>
      </c>
      <c r="J34" s="29">
        <f t="shared" si="15"/>
        <v>797.94</v>
      </c>
      <c r="K34" s="14"/>
      <c r="L34" s="14"/>
      <c r="M34" s="15"/>
      <c r="N34" s="14"/>
      <c r="O34" s="14"/>
      <c r="P34" s="14"/>
      <c r="Q34" s="14"/>
      <c r="R34" s="14"/>
      <c r="S34" s="14"/>
      <c r="T34" s="14"/>
      <c r="U34" s="14"/>
    </row>
    <row r="35" spans="1:21" s="8" customFormat="1" ht="32.25" customHeight="1" x14ac:dyDescent="0.2">
      <c r="A35" s="26" t="s">
        <v>150</v>
      </c>
      <c r="B35" s="25" t="s">
        <v>156</v>
      </c>
      <c r="C35" s="26" t="s">
        <v>112</v>
      </c>
      <c r="D35" s="37">
        <v>160</v>
      </c>
      <c r="E35" s="28">
        <v>2.35</v>
      </c>
      <c r="F35" s="28">
        <v>1.34</v>
      </c>
      <c r="G35" s="29">
        <f t="shared" si="12"/>
        <v>3.6900000000000004</v>
      </c>
      <c r="H35" s="29">
        <f t="shared" si="13"/>
        <v>376</v>
      </c>
      <c r="I35" s="29">
        <f t="shared" si="14"/>
        <v>214.39999999999998</v>
      </c>
      <c r="J35" s="29">
        <f t="shared" si="15"/>
        <v>590.4</v>
      </c>
      <c r="K35" s="14"/>
      <c r="L35" s="14"/>
      <c r="M35" s="15"/>
      <c r="N35" s="14"/>
      <c r="O35" s="14"/>
      <c r="P35" s="14"/>
      <c r="Q35" s="14"/>
      <c r="R35" s="14"/>
      <c r="S35" s="14"/>
      <c r="T35" s="14"/>
      <c r="U35" s="14"/>
    </row>
    <row r="36" spans="1:21" s="8" customFormat="1" ht="32.25" customHeight="1" x14ac:dyDescent="0.2">
      <c r="A36" s="26" t="s">
        <v>151</v>
      </c>
      <c r="B36" s="25" t="s">
        <v>157</v>
      </c>
      <c r="C36" s="26" t="s">
        <v>112</v>
      </c>
      <c r="D36" s="37">
        <v>160</v>
      </c>
      <c r="E36" s="28">
        <v>3.92</v>
      </c>
      <c r="F36" s="28">
        <v>2.2400000000000002</v>
      </c>
      <c r="G36" s="29">
        <f t="shared" si="12"/>
        <v>6.16</v>
      </c>
      <c r="H36" s="29">
        <f t="shared" si="13"/>
        <v>627.20000000000005</v>
      </c>
      <c r="I36" s="29">
        <f t="shared" si="14"/>
        <v>358.4</v>
      </c>
      <c r="J36" s="29">
        <f t="shared" si="15"/>
        <v>985.6</v>
      </c>
      <c r="K36" s="14"/>
      <c r="L36" s="14"/>
      <c r="M36" s="15"/>
      <c r="N36" s="14"/>
      <c r="O36" s="14"/>
      <c r="P36" s="14"/>
      <c r="Q36" s="14"/>
      <c r="R36" s="14"/>
      <c r="S36" s="14"/>
      <c r="T36" s="14"/>
      <c r="U36" s="14"/>
    </row>
    <row r="37" spans="1:21" s="8" customFormat="1" ht="32.25" customHeight="1" x14ac:dyDescent="0.2">
      <c r="A37" s="26" t="s">
        <v>152</v>
      </c>
      <c r="B37" s="25" t="s">
        <v>143</v>
      </c>
      <c r="C37" s="26" t="s">
        <v>113</v>
      </c>
      <c r="D37" s="37">
        <v>12.8</v>
      </c>
      <c r="E37" s="28">
        <v>46.04</v>
      </c>
      <c r="F37" s="28">
        <v>83.94</v>
      </c>
      <c r="G37" s="29">
        <f t="shared" si="12"/>
        <v>129.97999999999999</v>
      </c>
      <c r="H37" s="29">
        <f t="shared" si="13"/>
        <v>589.30999999999995</v>
      </c>
      <c r="I37" s="29">
        <f t="shared" si="14"/>
        <v>1074.43</v>
      </c>
      <c r="J37" s="29">
        <f t="shared" si="15"/>
        <v>1663.74</v>
      </c>
      <c r="K37" s="14"/>
      <c r="L37" s="14"/>
      <c r="M37" s="15"/>
      <c r="N37" s="14"/>
      <c r="O37" s="14"/>
      <c r="P37" s="14"/>
      <c r="Q37" s="14"/>
      <c r="R37" s="14"/>
      <c r="S37" s="14"/>
      <c r="T37" s="14"/>
      <c r="U37" s="14"/>
    </row>
    <row r="38" spans="1:21" s="8" customFormat="1" ht="32.25" customHeight="1" x14ac:dyDescent="0.2">
      <c r="A38" s="26" t="s">
        <v>153</v>
      </c>
      <c r="B38" s="25" t="s">
        <v>158</v>
      </c>
      <c r="C38" s="26" t="s">
        <v>18</v>
      </c>
      <c r="D38" s="37">
        <v>36.35</v>
      </c>
      <c r="E38" s="28">
        <v>125.29</v>
      </c>
      <c r="F38" s="28">
        <v>0.01</v>
      </c>
      <c r="G38" s="29">
        <f t="shared" si="12"/>
        <v>125.30000000000001</v>
      </c>
      <c r="H38" s="29">
        <f t="shared" si="13"/>
        <v>4554.29</v>
      </c>
      <c r="I38" s="29">
        <f t="shared" si="14"/>
        <v>0.35999999999967258</v>
      </c>
      <c r="J38" s="29">
        <f t="shared" si="15"/>
        <v>4554.6499999999996</v>
      </c>
      <c r="K38" s="14"/>
      <c r="L38" s="14"/>
      <c r="M38" s="15"/>
      <c r="N38" s="14"/>
      <c r="O38" s="14"/>
      <c r="P38" s="14"/>
      <c r="Q38" s="14"/>
      <c r="R38" s="14"/>
      <c r="S38" s="14"/>
      <c r="T38" s="14"/>
      <c r="U38" s="14"/>
    </row>
    <row r="39" spans="1:21" s="8" customFormat="1" ht="32.25" customHeight="1" x14ac:dyDescent="0.2">
      <c r="A39" s="26" t="s">
        <v>154</v>
      </c>
      <c r="B39" s="25" t="s">
        <v>159</v>
      </c>
      <c r="C39" s="26" t="s">
        <v>112</v>
      </c>
      <c r="D39" s="37">
        <v>160</v>
      </c>
      <c r="E39" s="28">
        <v>93.57</v>
      </c>
      <c r="F39" s="28">
        <v>0.01</v>
      </c>
      <c r="G39" s="29">
        <f t="shared" si="12"/>
        <v>93.58</v>
      </c>
      <c r="H39" s="29">
        <f t="shared" si="13"/>
        <v>14971.2</v>
      </c>
      <c r="I39" s="29">
        <f t="shared" si="14"/>
        <v>1.5999999999985448</v>
      </c>
      <c r="J39" s="29">
        <f t="shared" si="15"/>
        <v>14972.8</v>
      </c>
      <c r="K39" s="14"/>
      <c r="L39" s="14"/>
      <c r="M39" s="15"/>
      <c r="N39" s="14"/>
      <c r="O39" s="14"/>
      <c r="P39" s="14"/>
      <c r="Q39" s="14"/>
      <c r="R39" s="14"/>
      <c r="S39" s="14"/>
      <c r="T39" s="14"/>
      <c r="U39" s="14"/>
    </row>
    <row r="40" spans="1:21" s="8" customFormat="1" ht="32.25" customHeight="1" x14ac:dyDescent="0.2">
      <c r="A40" s="26" t="s">
        <v>155</v>
      </c>
      <c r="B40" s="25" t="s">
        <v>19</v>
      </c>
      <c r="C40" s="26" t="s">
        <v>113</v>
      </c>
      <c r="D40" s="37">
        <v>180.02</v>
      </c>
      <c r="E40" s="28">
        <v>9.84</v>
      </c>
      <c r="F40" s="28">
        <v>106.32</v>
      </c>
      <c r="G40" s="29">
        <f t="shared" si="12"/>
        <v>116.16</v>
      </c>
      <c r="H40" s="29">
        <f t="shared" si="13"/>
        <v>1771.39</v>
      </c>
      <c r="I40" s="29">
        <f t="shared" si="14"/>
        <v>19139.73</v>
      </c>
      <c r="J40" s="29">
        <f t="shared" si="15"/>
        <v>20911.12</v>
      </c>
      <c r="K40" s="14"/>
      <c r="L40" s="14"/>
      <c r="M40" s="15"/>
      <c r="N40" s="14"/>
      <c r="O40" s="14"/>
      <c r="P40" s="14"/>
      <c r="Q40" s="14"/>
      <c r="R40" s="14"/>
      <c r="S40" s="14"/>
      <c r="T40" s="14"/>
      <c r="U40" s="14"/>
    </row>
    <row r="41" spans="1:21" s="8" customFormat="1" x14ac:dyDescent="0.2">
      <c r="A41" s="26"/>
      <c r="B41" s="25"/>
      <c r="C41" s="26"/>
      <c r="D41" s="37"/>
      <c r="E41" s="28"/>
      <c r="F41" s="28"/>
      <c r="G41" s="29"/>
      <c r="H41" s="29"/>
      <c r="I41" s="29"/>
      <c r="J41" s="29"/>
      <c r="K41" s="14"/>
      <c r="L41" s="14"/>
      <c r="M41" s="15"/>
      <c r="N41" s="14"/>
      <c r="O41" s="14"/>
      <c r="P41" s="14"/>
      <c r="Q41" s="14"/>
      <c r="R41" s="14"/>
      <c r="S41" s="14"/>
      <c r="T41" s="14"/>
      <c r="U41" s="14"/>
    </row>
    <row r="42" spans="1:21" ht="20.100000000000001" customHeight="1" x14ac:dyDescent="0.2">
      <c r="A42" s="39">
        <v>3</v>
      </c>
      <c r="B42" s="22" t="s">
        <v>160</v>
      </c>
      <c r="C42" s="22"/>
      <c r="D42" s="38"/>
      <c r="E42" s="30"/>
      <c r="F42" s="30"/>
      <c r="G42" s="22"/>
      <c r="H42" s="22"/>
      <c r="I42" s="22"/>
      <c r="J42" s="24">
        <f>SUM(J43:J45)</f>
        <v>8319.7999999999993</v>
      </c>
      <c r="K42" s="11"/>
      <c r="L42" s="11"/>
      <c r="M42" s="16"/>
      <c r="N42" s="11"/>
      <c r="O42" s="11"/>
      <c r="P42" s="11"/>
      <c r="Q42" s="11"/>
      <c r="R42" s="11"/>
      <c r="S42" s="11"/>
      <c r="T42" s="11"/>
      <c r="U42" s="11"/>
    </row>
    <row r="43" spans="1:21" s="8" customFormat="1" ht="38.25" x14ac:dyDescent="0.2">
      <c r="A43" s="26" t="s">
        <v>161</v>
      </c>
      <c r="B43" s="25" t="s">
        <v>164</v>
      </c>
      <c r="C43" s="26" t="s">
        <v>113</v>
      </c>
      <c r="D43" s="37">
        <v>114.35</v>
      </c>
      <c r="E43" s="28">
        <v>2.25</v>
      </c>
      <c r="F43" s="28">
        <v>14.95</v>
      </c>
      <c r="G43" s="29">
        <f t="shared" ref="G43:G45" si="16">E43+F43</f>
        <v>17.2</v>
      </c>
      <c r="H43" s="29">
        <f t="shared" ref="H43:H45" si="17">TRUNC(D43 * E43, 2)</f>
        <v>257.27999999999997</v>
      </c>
      <c r="I43" s="29">
        <f t="shared" ref="I43:I45" si="18">J43 - H43</f>
        <v>1709.54</v>
      </c>
      <c r="J43" s="29">
        <f t="shared" ref="J43:J45" si="19">TRUNC(D43 * G43, 2)</f>
        <v>1966.82</v>
      </c>
      <c r="K43" s="14"/>
      <c r="L43" s="14"/>
      <c r="M43" s="17"/>
      <c r="N43" s="14"/>
      <c r="O43" s="14"/>
      <c r="P43" s="14"/>
      <c r="Q43" s="14"/>
      <c r="R43" s="14"/>
      <c r="S43" s="14"/>
      <c r="T43" s="14"/>
      <c r="U43" s="14"/>
    </row>
    <row r="44" spans="1:21" s="8" customFormat="1" ht="35.25" customHeight="1" x14ac:dyDescent="0.2">
      <c r="A44" s="26" t="s">
        <v>162</v>
      </c>
      <c r="B44" s="25" t="s">
        <v>165</v>
      </c>
      <c r="C44" s="26" t="s">
        <v>112</v>
      </c>
      <c r="D44" s="37">
        <v>950</v>
      </c>
      <c r="E44" s="28">
        <v>0.69</v>
      </c>
      <c r="F44" s="28">
        <v>2.29</v>
      </c>
      <c r="G44" s="29">
        <f t="shared" si="16"/>
        <v>2.98</v>
      </c>
      <c r="H44" s="29">
        <f t="shared" si="17"/>
        <v>655.5</v>
      </c>
      <c r="I44" s="29">
        <f t="shared" si="18"/>
        <v>2175.5</v>
      </c>
      <c r="J44" s="29">
        <f t="shared" si="19"/>
        <v>2831</v>
      </c>
      <c r="K44" s="14"/>
      <c r="L44" s="14"/>
      <c r="M44" s="15"/>
      <c r="N44" s="14"/>
      <c r="O44" s="14"/>
      <c r="P44" s="14"/>
      <c r="Q44" s="14"/>
      <c r="R44" s="14"/>
      <c r="S44" s="14"/>
      <c r="T44" s="14"/>
      <c r="U44" s="14"/>
    </row>
    <row r="45" spans="1:21" s="8" customFormat="1" ht="35.25" customHeight="1" x14ac:dyDescent="0.2">
      <c r="A45" s="26" t="s">
        <v>163</v>
      </c>
      <c r="B45" s="25" t="s">
        <v>166</v>
      </c>
      <c r="C45" s="26" t="s">
        <v>167</v>
      </c>
      <c r="D45" s="37">
        <v>1143.5</v>
      </c>
      <c r="E45" s="28">
        <v>0.32</v>
      </c>
      <c r="F45" s="28">
        <v>2.76</v>
      </c>
      <c r="G45" s="29">
        <f t="shared" si="16"/>
        <v>3.0799999999999996</v>
      </c>
      <c r="H45" s="29">
        <f t="shared" si="17"/>
        <v>365.92</v>
      </c>
      <c r="I45" s="29">
        <f t="shared" si="18"/>
        <v>3156.06</v>
      </c>
      <c r="J45" s="29">
        <f t="shared" si="19"/>
        <v>3521.98</v>
      </c>
      <c r="K45" s="14"/>
      <c r="L45" s="14"/>
      <c r="M45" s="15"/>
      <c r="N45" s="14"/>
      <c r="O45" s="14"/>
      <c r="P45" s="14"/>
      <c r="Q45" s="14"/>
      <c r="R45" s="14"/>
      <c r="S45" s="14"/>
      <c r="T45" s="14"/>
      <c r="U45" s="14"/>
    </row>
    <row r="46" spans="1:21" s="8" customFormat="1" x14ac:dyDescent="0.2">
      <c r="A46" s="26"/>
      <c r="B46" s="25"/>
      <c r="C46" s="26"/>
      <c r="D46" s="37"/>
      <c r="E46" s="28"/>
      <c r="F46" s="28"/>
      <c r="G46" s="29"/>
      <c r="H46" s="29"/>
      <c r="I46" s="29"/>
      <c r="J46" s="29"/>
      <c r="K46" s="14"/>
      <c r="L46" s="14"/>
      <c r="M46" s="15"/>
      <c r="N46" s="14"/>
      <c r="O46" s="14"/>
      <c r="P46" s="14"/>
      <c r="Q46" s="14"/>
      <c r="R46" s="14"/>
      <c r="S46" s="14"/>
      <c r="T46" s="14"/>
      <c r="U46" s="14"/>
    </row>
    <row r="47" spans="1:21" ht="20.100000000000001" customHeight="1" x14ac:dyDescent="0.2">
      <c r="A47" s="39">
        <v>4</v>
      </c>
      <c r="B47" s="22" t="s">
        <v>168</v>
      </c>
      <c r="C47" s="22"/>
      <c r="D47" s="38"/>
      <c r="E47" s="30"/>
      <c r="F47" s="30"/>
      <c r="G47" s="22"/>
      <c r="H47" s="22"/>
      <c r="I47" s="22"/>
      <c r="J47" s="24">
        <f>SUM(J48:J50)</f>
        <v>54758.909999999996</v>
      </c>
      <c r="K47" s="11"/>
      <c r="L47" s="11"/>
      <c r="M47" s="16"/>
      <c r="N47" s="11"/>
      <c r="O47" s="11"/>
      <c r="P47" s="11"/>
      <c r="Q47" s="11"/>
      <c r="R47" s="11"/>
      <c r="S47" s="11"/>
      <c r="T47" s="11"/>
      <c r="U47" s="11"/>
    </row>
    <row r="48" spans="1:21" s="8" customFormat="1" ht="38.25" x14ac:dyDescent="0.2">
      <c r="A48" s="26" t="s">
        <v>106</v>
      </c>
      <c r="B48" s="25" t="s">
        <v>169</v>
      </c>
      <c r="C48" s="26" t="s">
        <v>113</v>
      </c>
      <c r="D48" s="37">
        <v>48.51</v>
      </c>
      <c r="E48" s="28">
        <v>72.44</v>
      </c>
      <c r="F48" s="28">
        <v>955.36</v>
      </c>
      <c r="G48" s="29">
        <f t="shared" ref="G48:G50" si="20">E48+F48</f>
        <v>1027.8</v>
      </c>
      <c r="H48" s="29">
        <f t="shared" ref="H48:H50" si="21">TRUNC(D48 * E48, 2)</f>
        <v>3514.06</v>
      </c>
      <c r="I48" s="29">
        <f t="shared" ref="I48:I50" si="22">J48 - H48</f>
        <v>46344.51</v>
      </c>
      <c r="J48" s="29">
        <f t="shared" ref="J48:J50" si="23">TRUNC(D48 * G48, 2)</f>
        <v>49858.57</v>
      </c>
      <c r="K48" s="14"/>
      <c r="L48" s="14"/>
      <c r="M48" s="15"/>
      <c r="N48" s="14"/>
      <c r="O48" s="14"/>
      <c r="P48" s="14"/>
      <c r="Q48" s="14"/>
      <c r="R48" s="14"/>
      <c r="S48" s="14"/>
      <c r="T48" s="14"/>
      <c r="U48" s="14"/>
    </row>
    <row r="49" spans="1:21" s="8" customFormat="1" ht="37.5" customHeight="1" x14ac:dyDescent="0.2">
      <c r="A49" s="26" t="s">
        <v>107</v>
      </c>
      <c r="B49" s="25" t="s">
        <v>170</v>
      </c>
      <c r="C49" s="26" t="s">
        <v>18</v>
      </c>
      <c r="D49" s="37">
        <v>600.71</v>
      </c>
      <c r="E49" s="28">
        <v>0.28999999999999998</v>
      </c>
      <c r="F49" s="28">
        <v>0.16</v>
      </c>
      <c r="G49" s="29">
        <f t="shared" si="20"/>
        <v>0.44999999999999996</v>
      </c>
      <c r="H49" s="29">
        <f t="shared" si="21"/>
        <v>174.2</v>
      </c>
      <c r="I49" s="29">
        <f t="shared" si="22"/>
        <v>96.110000000000014</v>
      </c>
      <c r="J49" s="29">
        <f t="shared" si="23"/>
        <v>270.31</v>
      </c>
      <c r="K49" s="14"/>
      <c r="L49" s="14"/>
      <c r="M49" s="15"/>
      <c r="N49" s="14"/>
      <c r="O49" s="14"/>
      <c r="P49" s="14"/>
      <c r="Q49" s="14"/>
      <c r="R49" s="14"/>
      <c r="S49" s="14"/>
      <c r="T49" s="14"/>
      <c r="U49" s="14"/>
    </row>
    <row r="50" spans="1:21" s="8" customFormat="1" ht="38.25" x14ac:dyDescent="0.2">
      <c r="A50" s="26" t="s">
        <v>108</v>
      </c>
      <c r="B50" s="25" t="s">
        <v>171</v>
      </c>
      <c r="C50" s="26" t="s">
        <v>113</v>
      </c>
      <c r="D50" s="37">
        <v>19.32</v>
      </c>
      <c r="E50" s="28">
        <v>49.71</v>
      </c>
      <c r="F50" s="28">
        <v>189.94</v>
      </c>
      <c r="G50" s="29">
        <f t="shared" si="20"/>
        <v>239.65</v>
      </c>
      <c r="H50" s="29">
        <f t="shared" si="21"/>
        <v>960.39</v>
      </c>
      <c r="I50" s="29">
        <f t="shared" si="22"/>
        <v>3669.64</v>
      </c>
      <c r="J50" s="29">
        <f t="shared" si="23"/>
        <v>4630.03</v>
      </c>
      <c r="K50" s="14"/>
      <c r="L50" s="14"/>
      <c r="M50" s="15"/>
      <c r="N50" s="14"/>
      <c r="O50" s="14"/>
      <c r="P50" s="14"/>
      <c r="Q50" s="14"/>
      <c r="R50" s="14"/>
      <c r="S50" s="14"/>
      <c r="T50" s="14"/>
      <c r="U50" s="14"/>
    </row>
    <row r="51" spans="1:21" s="8" customFormat="1" x14ac:dyDescent="0.2">
      <c r="A51" s="26"/>
      <c r="B51" s="25"/>
      <c r="C51" s="26"/>
      <c r="D51" s="37"/>
      <c r="E51" s="28"/>
      <c r="F51" s="28"/>
      <c r="G51" s="29"/>
      <c r="H51" s="29"/>
      <c r="I51" s="29"/>
      <c r="J51" s="29"/>
      <c r="K51" s="14"/>
      <c r="L51" s="14"/>
      <c r="M51" s="15"/>
      <c r="N51" s="14"/>
      <c r="O51" s="14"/>
      <c r="P51" s="14"/>
      <c r="Q51" s="14"/>
      <c r="R51" s="14"/>
      <c r="S51" s="14"/>
      <c r="T51" s="14"/>
      <c r="U51" s="14"/>
    </row>
    <row r="52" spans="1:21" ht="20.100000000000001" customHeight="1" x14ac:dyDescent="0.2">
      <c r="A52" s="39">
        <v>5</v>
      </c>
      <c r="B52" s="22" t="s">
        <v>27</v>
      </c>
      <c r="C52" s="22"/>
      <c r="D52" s="38"/>
      <c r="E52" s="30"/>
      <c r="F52" s="30"/>
      <c r="G52" s="22"/>
      <c r="H52" s="22"/>
      <c r="I52" s="22"/>
      <c r="J52" s="24">
        <f>SUM(J53:J55)</f>
        <v>6932.61</v>
      </c>
      <c r="K52" s="11"/>
      <c r="L52" s="11"/>
      <c r="M52" s="16"/>
      <c r="N52" s="11"/>
      <c r="O52" s="11"/>
      <c r="P52" s="11"/>
      <c r="Q52" s="11"/>
      <c r="R52" s="11"/>
      <c r="S52" s="11"/>
      <c r="T52" s="11"/>
      <c r="U52" s="11"/>
    </row>
    <row r="53" spans="1:21" s="8" customFormat="1" ht="37.5" customHeight="1" x14ac:dyDescent="0.2">
      <c r="A53" s="26" t="s">
        <v>110</v>
      </c>
      <c r="B53" s="25" t="s">
        <v>105</v>
      </c>
      <c r="C53" s="26" t="s">
        <v>18</v>
      </c>
      <c r="D53" s="37">
        <v>358</v>
      </c>
      <c r="E53" s="28">
        <v>2.61</v>
      </c>
      <c r="F53" s="28">
        <v>2.69</v>
      </c>
      <c r="G53" s="29">
        <f>E53+F53</f>
        <v>5.3</v>
      </c>
      <c r="H53" s="29">
        <f>TRUNC(D53 * E53, 2)</f>
        <v>934.38</v>
      </c>
      <c r="I53" s="29">
        <f>J53 - H53</f>
        <v>963.0200000000001</v>
      </c>
      <c r="J53" s="29">
        <f>TRUNC(D53 * G53, 2)</f>
        <v>1897.4</v>
      </c>
      <c r="K53" s="14"/>
      <c r="L53" s="14"/>
      <c r="M53" s="17"/>
      <c r="N53" s="14"/>
      <c r="O53" s="14"/>
      <c r="P53" s="14"/>
      <c r="Q53" s="14"/>
      <c r="R53" s="14"/>
      <c r="S53" s="14"/>
      <c r="T53" s="14"/>
      <c r="U53" s="14"/>
    </row>
    <row r="54" spans="1:21" s="8" customFormat="1" ht="37.5" customHeight="1" x14ac:dyDescent="0.2">
      <c r="A54" s="26" t="s">
        <v>111</v>
      </c>
      <c r="B54" s="25" t="s">
        <v>173</v>
      </c>
      <c r="C54" s="26" t="s">
        <v>112</v>
      </c>
      <c r="D54" s="37">
        <v>249.41</v>
      </c>
      <c r="E54" s="28">
        <v>4.92</v>
      </c>
      <c r="F54" s="28">
        <v>7.93</v>
      </c>
      <c r="G54" s="29">
        <f>E54+F54</f>
        <v>12.85</v>
      </c>
      <c r="H54" s="29">
        <f>TRUNC(D54 * E54, 2)</f>
        <v>1227.0899999999999</v>
      </c>
      <c r="I54" s="29">
        <f>J54 - H54</f>
        <v>1977.82</v>
      </c>
      <c r="J54" s="29">
        <f>TRUNC(D54 * G54, 2)</f>
        <v>3204.91</v>
      </c>
      <c r="K54" s="14"/>
      <c r="L54" s="14"/>
      <c r="M54" s="17"/>
      <c r="N54" s="14"/>
      <c r="O54" s="14"/>
      <c r="P54" s="14"/>
      <c r="Q54" s="14"/>
      <c r="R54" s="14"/>
      <c r="S54" s="14"/>
      <c r="T54" s="14"/>
      <c r="U54" s="14"/>
    </row>
    <row r="55" spans="1:21" s="8" customFormat="1" ht="38.25" x14ac:dyDescent="0.2">
      <c r="A55" s="26" t="s">
        <v>172</v>
      </c>
      <c r="B55" s="25" t="s">
        <v>174</v>
      </c>
      <c r="C55" s="26" t="s">
        <v>112</v>
      </c>
      <c r="D55" s="37">
        <v>30</v>
      </c>
      <c r="E55" s="28">
        <v>26.32</v>
      </c>
      <c r="F55" s="28">
        <v>34.69</v>
      </c>
      <c r="G55" s="29">
        <f>E55+F55</f>
        <v>61.01</v>
      </c>
      <c r="H55" s="29">
        <f>TRUNC(D55 * E55, 2)</f>
        <v>789.6</v>
      </c>
      <c r="I55" s="29">
        <f>J55 - H55</f>
        <v>1040.6999999999998</v>
      </c>
      <c r="J55" s="29">
        <f>TRUNC(D55 * G55, 2)</f>
        <v>1830.3</v>
      </c>
      <c r="K55" s="14"/>
      <c r="L55" s="14"/>
      <c r="M55" s="17"/>
      <c r="N55" s="14"/>
      <c r="O55" s="14"/>
      <c r="P55" s="14"/>
      <c r="Q55" s="14"/>
      <c r="R55" s="14"/>
      <c r="S55" s="14"/>
      <c r="T55" s="14"/>
      <c r="U55" s="14"/>
    </row>
    <row r="56" spans="1:21" s="8" customFormat="1" x14ac:dyDescent="0.2">
      <c r="A56" s="26"/>
      <c r="B56" s="25"/>
      <c r="C56" s="26"/>
      <c r="D56" s="37"/>
      <c r="E56" s="28"/>
      <c r="F56" s="28"/>
      <c r="G56" s="29"/>
      <c r="H56" s="29"/>
      <c r="I56" s="29"/>
      <c r="J56" s="29"/>
      <c r="K56" s="14"/>
      <c r="L56" s="14"/>
      <c r="M56" s="15"/>
      <c r="N56" s="14"/>
      <c r="O56" s="14"/>
      <c r="P56" s="14"/>
      <c r="Q56" s="14"/>
      <c r="R56" s="14"/>
      <c r="S56" s="14"/>
      <c r="T56" s="14"/>
      <c r="U56" s="14"/>
    </row>
    <row r="57" spans="1:21" ht="20.100000000000001" customHeight="1" x14ac:dyDescent="0.2">
      <c r="A57" s="39">
        <v>6</v>
      </c>
      <c r="B57" s="22" t="s">
        <v>103</v>
      </c>
      <c r="C57" s="22"/>
      <c r="D57" s="38"/>
      <c r="E57" s="30"/>
      <c r="F57" s="30"/>
      <c r="G57" s="22"/>
      <c r="H57" s="22"/>
      <c r="I57" s="22"/>
      <c r="J57" s="24">
        <f>SUM(J58:J77)</f>
        <v>21134.499999999996</v>
      </c>
      <c r="K57" s="11"/>
      <c r="L57" s="11"/>
      <c r="M57" s="16"/>
      <c r="N57" s="11"/>
      <c r="O57" s="11"/>
      <c r="P57" s="11"/>
      <c r="Q57" s="11"/>
      <c r="R57" s="11"/>
      <c r="S57" s="11"/>
      <c r="T57" s="11"/>
      <c r="U57" s="11"/>
    </row>
    <row r="58" spans="1:21" s="8" customFormat="1" ht="38.25" x14ac:dyDescent="0.2">
      <c r="A58" s="26" t="s">
        <v>60</v>
      </c>
      <c r="B58" s="25" t="s">
        <v>259</v>
      </c>
      <c r="C58" s="26" t="s">
        <v>16</v>
      </c>
      <c r="D58" s="37">
        <v>1</v>
      </c>
      <c r="E58" s="28">
        <v>24.98</v>
      </c>
      <c r="F58" s="28">
        <v>637.33000000000004</v>
      </c>
      <c r="G58" s="29">
        <f t="shared" ref="G58" si="24">E58+F58</f>
        <v>662.31000000000006</v>
      </c>
      <c r="H58" s="29">
        <f t="shared" ref="H58" si="25">TRUNC(D58 * E58, 2)</f>
        <v>24.98</v>
      </c>
      <c r="I58" s="29">
        <f t="shared" ref="I58" si="26">J58 - H58</f>
        <v>637.32999999999993</v>
      </c>
      <c r="J58" s="29">
        <f t="shared" ref="J58" si="27">TRUNC(D58 * G58, 2)</f>
        <v>662.31</v>
      </c>
      <c r="K58" s="14"/>
      <c r="L58" s="14"/>
      <c r="M58" s="17"/>
      <c r="N58" s="14"/>
      <c r="O58" s="14"/>
      <c r="P58" s="14"/>
      <c r="Q58" s="14"/>
      <c r="R58" s="14"/>
      <c r="S58" s="14"/>
      <c r="T58" s="14"/>
      <c r="U58" s="14"/>
    </row>
    <row r="59" spans="1:21" s="8" customFormat="1" ht="37.5" customHeight="1" x14ac:dyDescent="0.2">
      <c r="A59" s="26" t="s">
        <v>62</v>
      </c>
      <c r="B59" s="25" t="s">
        <v>260</v>
      </c>
      <c r="C59" s="26" t="s">
        <v>261</v>
      </c>
      <c r="D59" s="37">
        <v>4</v>
      </c>
      <c r="E59" s="28">
        <v>12.34</v>
      </c>
      <c r="F59" s="28">
        <v>97.36</v>
      </c>
      <c r="G59" s="29">
        <f t="shared" ref="G59:G77" si="28">E59+F59</f>
        <v>109.7</v>
      </c>
      <c r="H59" s="29">
        <f t="shared" ref="H59:H77" si="29">TRUNC(D59 * E59, 2)</f>
        <v>49.36</v>
      </c>
      <c r="I59" s="29">
        <f t="shared" ref="I59:I77" si="30">J59 - H59</f>
        <v>389.44</v>
      </c>
      <c r="J59" s="29">
        <f t="shared" ref="J59:J77" si="31">TRUNC(D59 * G59, 2)</f>
        <v>438.8</v>
      </c>
      <c r="K59" s="14"/>
      <c r="L59" s="14"/>
      <c r="M59" s="17"/>
      <c r="N59" s="14"/>
      <c r="O59" s="14"/>
      <c r="P59" s="14"/>
      <c r="Q59" s="14"/>
      <c r="R59" s="14"/>
      <c r="S59" s="14"/>
      <c r="T59" s="14"/>
      <c r="U59" s="14"/>
    </row>
    <row r="60" spans="1:21" s="8" customFormat="1" ht="37.5" customHeight="1" x14ac:dyDescent="0.2">
      <c r="A60" s="26" t="s">
        <v>64</v>
      </c>
      <c r="B60" s="25" t="s">
        <v>262</v>
      </c>
      <c r="C60" s="26" t="s">
        <v>16</v>
      </c>
      <c r="D60" s="37">
        <v>1</v>
      </c>
      <c r="E60" s="28">
        <v>17.03</v>
      </c>
      <c r="F60" s="28">
        <v>86.61</v>
      </c>
      <c r="G60" s="29">
        <f t="shared" si="28"/>
        <v>103.64</v>
      </c>
      <c r="H60" s="29">
        <f t="shared" si="29"/>
        <v>17.03</v>
      </c>
      <c r="I60" s="29">
        <f t="shared" si="30"/>
        <v>86.61</v>
      </c>
      <c r="J60" s="29">
        <f t="shared" si="31"/>
        <v>103.64</v>
      </c>
      <c r="K60" s="14"/>
      <c r="L60" s="14"/>
      <c r="M60" s="17"/>
      <c r="N60" s="14"/>
      <c r="O60" s="14"/>
      <c r="P60" s="14"/>
      <c r="Q60" s="14"/>
      <c r="R60" s="14"/>
      <c r="S60" s="14"/>
      <c r="T60" s="14"/>
      <c r="U60" s="14"/>
    </row>
    <row r="61" spans="1:21" s="8" customFormat="1" ht="25.5" x14ac:dyDescent="0.2">
      <c r="A61" s="26" t="s">
        <v>66</v>
      </c>
      <c r="B61" s="25" t="s">
        <v>263</v>
      </c>
      <c r="C61" s="26" t="s">
        <v>16</v>
      </c>
      <c r="D61" s="37">
        <v>6</v>
      </c>
      <c r="E61" s="28">
        <v>2.77</v>
      </c>
      <c r="F61" s="28">
        <v>13.09</v>
      </c>
      <c r="G61" s="29">
        <f t="shared" si="28"/>
        <v>15.86</v>
      </c>
      <c r="H61" s="29">
        <f t="shared" si="29"/>
        <v>16.62</v>
      </c>
      <c r="I61" s="29">
        <f t="shared" si="30"/>
        <v>78.539999999999992</v>
      </c>
      <c r="J61" s="29">
        <f t="shared" si="31"/>
        <v>95.16</v>
      </c>
      <c r="K61" s="14"/>
      <c r="L61" s="14"/>
      <c r="M61" s="17"/>
      <c r="N61" s="14"/>
      <c r="O61" s="14"/>
      <c r="P61" s="14"/>
      <c r="Q61" s="14"/>
      <c r="R61" s="14"/>
      <c r="S61" s="14"/>
      <c r="T61" s="14"/>
      <c r="U61" s="14"/>
    </row>
    <row r="62" spans="1:21" s="8" customFormat="1" ht="25.5" x14ac:dyDescent="0.2">
      <c r="A62" s="26" t="s">
        <v>120</v>
      </c>
      <c r="B62" s="25" t="s">
        <v>264</v>
      </c>
      <c r="C62" s="26" t="s">
        <v>16</v>
      </c>
      <c r="D62" s="37">
        <v>4</v>
      </c>
      <c r="E62" s="28">
        <v>1.46</v>
      </c>
      <c r="F62" s="28">
        <v>12.22</v>
      </c>
      <c r="G62" s="29">
        <f t="shared" si="28"/>
        <v>13.68</v>
      </c>
      <c r="H62" s="29">
        <f t="shared" si="29"/>
        <v>5.84</v>
      </c>
      <c r="I62" s="29">
        <f t="shared" si="30"/>
        <v>48.879999999999995</v>
      </c>
      <c r="J62" s="29">
        <f t="shared" si="31"/>
        <v>54.72</v>
      </c>
      <c r="K62" s="14"/>
      <c r="L62" s="14"/>
      <c r="M62" s="17"/>
      <c r="N62" s="14"/>
      <c r="O62" s="14"/>
      <c r="P62" s="14"/>
      <c r="Q62" s="14"/>
      <c r="R62" s="14"/>
      <c r="S62" s="14"/>
      <c r="T62" s="14"/>
      <c r="U62" s="14"/>
    </row>
    <row r="63" spans="1:21" s="8" customFormat="1" ht="37.5" customHeight="1" x14ac:dyDescent="0.2">
      <c r="A63" s="26" t="s">
        <v>121</v>
      </c>
      <c r="B63" s="25" t="s">
        <v>265</v>
      </c>
      <c r="C63" s="26" t="s">
        <v>18</v>
      </c>
      <c r="D63" s="37">
        <v>126</v>
      </c>
      <c r="E63" s="28">
        <v>8.26</v>
      </c>
      <c r="F63" s="28">
        <v>11.62</v>
      </c>
      <c r="G63" s="29">
        <f t="shared" si="28"/>
        <v>19.88</v>
      </c>
      <c r="H63" s="29">
        <f t="shared" si="29"/>
        <v>1040.76</v>
      </c>
      <c r="I63" s="29">
        <f t="shared" si="30"/>
        <v>1464.1200000000001</v>
      </c>
      <c r="J63" s="29">
        <f t="shared" si="31"/>
        <v>2504.88</v>
      </c>
      <c r="K63" s="14"/>
      <c r="L63" s="14"/>
      <c r="M63" s="17"/>
      <c r="N63" s="14"/>
      <c r="O63" s="14"/>
      <c r="P63" s="14"/>
      <c r="Q63" s="14"/>
      <c r="R63" s="14"/>
      <c r="S63" s="14"/>
      <c r="T63" s="14"/>
      <c r="U63" s="14"/>
    </row>
    <row r="64" spans="1:21" s="8" customFormat="1" ht="38.25" x14ac:dyDescent="0.2">
      <c r="A64" s="26" t="s">
        <v>175</v>
      </c>
      <c r="B64" s="25" t="s">
        <v>266</v>
      </c>
      <c r="C64" s="26" t="s">
        <v>18</v>
      </c>
      <c r="D64" s="37">
        <v>132</v>
      </c>
      <c r="E64" s="28">
        <v>7.42</v>
      </c>
      <c r="F64" s="28">
        <v>8.34</v>
      </c>
      <c r="G64" s="29">
        <f t="shared" si="28"/>
        <v>15.76</v>
      </c>
      <c r="H64" s="29">
        <f t="shared" si="29"/>
        <v>979.44</v>
      </c>
      <c r="I64" s="29">
        <f t="shared" si="30"/>
        <v>1100.8800000000001</v>
      </c>
      <c r="J64" s="29">
        <f t="shared" si="31"/>
        <v>2080.3200000000002</v>
      </c>
      <c r="K64" s="14"/>
      <c r="L64" s="14"/>
      <c r="M64" s="17"/>
      <c r="N64" s="14"/>
      <c r="O64" s="14"/>
      <c r="P64" s="14"/>
      <c r="Q64" s="14"/>
      <c r="R64" s="14"/>
      <c r="S64" s="14"/>
      <c r="T64" s="14"/>
      <c r="U64" s="14"/>
    </row>
    <row r="65" spans="1:21" s="8" customFormat="1" ht="37.5" customHeight="1" x14ac:dyDescent="0.2">
      <c r="A65" s="26" t="s">
        <v>176</v>
      </c>
      <c r="B65" s="25" t="s">
        <v>104</v>
      </c>
      <c r="C65" s="26" t="s">
        <v>16</v>
      </c>
      <c r="D65" s="37">
        <v>20</v>
      </c>
      <c r="E65" s="28">
        <v>15.52</v>
      </c>
      <c r="F65" s="28">
        <v>21.16</v>
      </c>
      <c r="G65" s="29">
        <f t="shared" si="28"/>
        <v>36.68</v>
      </c>
      <c r="H65" s="29">
        <f t="shared" si="29"/>
        <v>310.39999999999998</v>
      </c>
      <c r="I65" s="29">
        <f t="shared" si="30"/>
        <v>423.20000000000005</v>
      </c>
      <c r="J65" s="29">
        <f t="shared" si="31"/>
        <v>733.6</v>
      </c>
      <c r="K65" s="14"/>
      <c r="L65" s="14"/>
      <c r="M65" s="17"/>
      <c r="N65" s="14"/>
      <c r="O65" s="14"/>
      <c r="P65" s="14"/>
      <c r="Q65" s="14"/>
      <c r="R65" s="14"/>
      <c r="S65" s="14"/>
      <c r="T65" s="14"/>
      <c r="U65" s="14"/>
    </row>
    <row r="66" spans="1:21" s="8" customFormat="1" ht="37.5" customHeight="1" x14ac:dyDescent="0.2">
      <c r="A66" s="26" t="s">
        <v>177</v>
      </c>
      <c r="B66" s="25" t="s">
        <v>179</v>
      </c>
      <c r="C66" s="26" t="s">
        <v>267</v>
      </c>
      <c r="D66" s="37">
        <v>2</v>
      </c>
      <c r="E66" s="28">
        <v>42</v>
      </c>
      <c r="F66" s="28">
        <v>55.01</v>
      </c>
      <c r="G66" s="29">
        <f t="shared" si="28"/>
        <v>97.009999999999991</v>
      </c>
      <c r="H66" s="29">
        <f t="shared" si="29"/>
        <v>84</v>
      </c>
      <c r="I66" s="29">
        <f t="shared" si="30"/>
        <v>110.02000000000001</v>
      </c>
      <c r="J66" s="29">
        <f t="shared" si="31"/>
        <v>194.02</v>
      </c>
      <c r="K66" s="14"/>
      <c r="L66" s="14"/>
      <c r="M66" s="17"/>
      <c r="N66" s="14"/>
      <c r="O66" s="14"/>
      <c r="P66" s="14"/>
      <c r="Q66" s="14"/>
      <c r="R66" s="14"/>
      <c r="S66" s="14"/>
      <c r="T66" s="14"/>
      <c r="U66" s="14"/>
    </row>
    <row r="67" spans="1:21" s="8" customFormat="1" ht="37.5" customHeight="1" x14ac:dyDescent="0.2">
      <c r="A67" s="26" t="s">
        <v>178</v>
      </c>
      <c r="B67" s="25" t="s">
        <v>180</v>
      </c>
      <c r="C67" s="26" t="s">
        <v>16</v>
      </c>
      <c r="D67" s="37">
        <v>5</v>
      </c>
      <c r="E67" s="28">
        <v>15.34</v>
      </c>
      <c r="F67" s="28">
        <v>97.25</v>
      </c>
      <c r="G67" s="29">
        <f t="shared" si="28"/>
        <v>112.59</v>
      </c>
      <c r="H67" s="29">
        <f t="shared" si="29"/>
        <v>76.7</v>
      </c>
      <c r="I67" s="29">
        <f t="shared" si="30"/>
        <v>486.25000000000006</v>
      </c>
      <c r="J67" s="29">
        <f t="shared" si="31"/>
        <v>562.95000000000005</v>
      </c>
      <c r="K67" s="14"/>
      <c r="L67" s="14"/>
      <c r="M67" s="17"/>
      <c r="N67" s="14"/>
      <c r="O67" s="14"/>
      <c r="P67" s="14"/>
      <c r="Q67" s="14"/>
      <c r="R67" s="14"/>
      <c r="S67" s="14"/>
      <c r="T67" s="14"/>
      <c r="U67" s="14"/>
    </row>
    <row r="68" spans="1:21" s="8" customFormat="1" ht="37.5" customHeight="1" x14ac:dyDescent="0.2">
      <c r="A68" s="26" t="s">
        <v>274</v>
      </c>
      <c r="B68" s="25" t="s">
        <v>182</v>
      </c>
      <c r="C68" s="26" t="s">
        <v>16</v>
      </c>
      <c r="D68" s="37">
        <v>4</v>
      </c>
      <c r="E68" s="28">
        <v>18.309999999999999</v>
      </c>
      <c r="F68" s="28">
        <v>110.11</v>
      </c>
      <c r="G68" s="29">
        <f t="shared" si="28"/>
        <v>128.41999999999999</v>
      </c>
      <c r="H68" s="29">
        <f t="shared" si="29"/>
        <v>73.239999999999995</v>
      </c>
      <c r="I68" s="29">
        <f t="shared" si="30"/>
        <v>440.43999999999994</v>
      </c>
      <c r="J68" s="29">
        <f t="shared" si="31"/>
        <v>513.67999999999995</v>
      </c>
      <c r="K68" s="14"/>
      <c r="L68" s="14"/>
      <c r="M68" s="17"/>
      <c r="N68" s="14"/>
      <c r="O68" s="14"/>
      <c r="P68" s="14"/>
      <c r="Q68" s="14"/>
      <c r="R68" s="14"/>
      <c r="S68" s="14"/>
      <c r="T68" s="14"/>
      <c r="U68" s="14"/>
    </row>
    <row r="69" spans="1:21" s="8" customFormat="1" ht="37.5" customHeight="1" x14ac:dyDescent="0.2">
      <c r="A69" s="26" t="s">
        <v>275</v>
      </c>
      <c r="B69" s="25" t="s">
        <v>184</v>
      </c>
      <c r="C69" s="26" t="s">
        <v>16</v>
      </c>
      <c r="D69" s="37">
        <v>4</v>
      </c>
      <c r="E69" s="28">
        <v>10.15</v>
      </c>
      <c r="F69" s="28">
        <v>16.079999999999998</v>
      </c>
      <c r="G69" s="29">
        <f t="shared" si="28"/>
        <v>26.229999999999997</v>
      </c>
      <c r="H69" s="29">
        <f t="shared" si="29"/>
        <v>40.6</v>
      </c>
      <c r="I69" s="29">
        <f t="shared" si="30"/>
        <v>64.319999999999993</v>
      </c>
      <c r="J69" s="29">
        <f t="shared" si="31"/>
        <v>104.92</v>
      </c>
      <c r="K69" s="14"/>
      <c r="L69" s="14"/>
      <c r="M69" s="17"/>
      <c r="N69" s="14"/>
      <c r="O69" s="14"/>
      <c r="P69" s="14"/>
      <c r="Q69" s="14"/>
      <c r="R69" s="14"/>
      <c r="S69" s="14"/>
      <c r="T69" s="14"/>
      <c r="U69" s="14"/>
    </row>
    <row r="70" spans="1:21" s="8" customFormat="1" ht="37.5" customHeight="1" x14ac:dyDescent="0.2">
      <c r="A70" s="26" t="s">
        <v>276</v>
      </c>
      <c r="B70" s="25" t="s">
        <v>183</v>
      </c>
      <c r="C70" s="26" t="s">
        <v>16</v>
      </c>
      <c r="D70" s="37">
        <v>1</v>
      </c>
      <c r="E70" s="28">
        <v>61.83</v>
      </c>
      <c r="F70" s="28">
        <v>1972.54</v>
      </c>
      <c r="G70" s="29">
        <f t="shared" si="28"/>
        <v>2034.37</v>
      </c>
      <c r="H70" s="29">
        <f t="shared" si="29"/>
        <v>61.83</v>
      </c>
      <c r="I70" s="29">
        <f t="shared" si="30"/>
        <v>1972.54</v>
      </c>
      <c r="J70" s="29">
        <f t="shared" si="31"/>
        <v>2034.37</v>
      </c>
      <c r="K70" s="14"/>
      <c r="L70" s="14"/>
      <c r="M70" s="17"/>
      <c r="N70" s="14"/>
      <c r="O70" s="14"/>
      <c r="P70" s="14"/>
      <c r="Q70" s="14"/>
      <c r="R70" s="14"/>
      <c r="S70" s="14"/>
      <c r="T70" s="14"/>
      <c r="U70" s="14"/>
    </row>
    <row r="71" spans="1:21" s="8" customFormat="1" ht="37.5" customHeight="1" x14ac:dyDescent="0.2">
      <c r="A71" s="26" t="s">
        <v>277</v>
      </c>
      <c r="B71" s="25" t="s">
        <v>268</v>
      </c>
      <c r="C71" s="26" t="s">
        <v>18</v>
      </c>
      <c r="D71" s="37">
        <v>15</v>
      </c>
      <c r="E71" s="28">
        <v>3.18</v>
      </c>
      <c r="F71" s="28">
        <v>17.79</v>
      </c>
      <c r="G71" s="29">
        <f t="shared" si="28"/>
        <v>20.97</v>
      </c>
      <c r="H71" s="29">
        <f t="shared" si="29"/>
        <v>47.7</v>
      </c>
      <c r="I71" s="29">
        <f t="shared" si="30"/>
        <v>266.85000000000002</v>
      </c>
      <c r="J71" s="29">
        <f t="shared" si="31"/>
        <v>314.55</v>
      </c>
      <c r="K71" s="14"/>
      <c r="L71" s="14"/>
      <c r="M71" s="17"/>
      <c r="N71" s="14"/>
      <c r="O71" s="14"/>
      <c r="P71" s="14"/>
      <c r="Q71" s="14"/>
      <c r="R71" s="14"/>
      <c r="S71" s="14"/>
      <c r="T71" s="14"/>
      <c r="U71" s="14"/>
    </row>
    <row r="72" spans="1:21" s="8" customFormat="1" ht="37.5" customHeight="1" x14ac:dyDescent="0.2">
      <c r="A72" s="26" t="s">
        <v>278</v>
      </c>
      <c r="B72" s="25" t="s">
        <v>269</v>
      </c>
      <c r="C72" s="26" t="s">
        <v>18</v>
      </c>
      <c r="D72" s="37">
        <v>570</v>
      </c>
      <c r="E72" s="28">
        <v>1.62</v>
      </c>
      <c r="F72" s="28">
        <v>6.99</v>
      </c>
      <c r="G72" s="29">
        <f t="shared" si="28"/>
        <v>8.61</v>
      </c>
      <c r="H72" s="29">
        <f t="shared" si="29"/>
        <v>923.4</v>
      </c>
      <c r="I72" s="29">
        <f t="shared" si="30"/>
        <v>3984.2999999999997</v>
      </c>
      <c r="J72" s="29">
        <f t="shared" si="31"/>
        <v>4907.7</v>
      </c>
      <c r="K72" s="14"/>
      <c r="L72" s="14"/>
      <c r="M72" s="17"/>
      <c r="N72" s="14"/>
      <c r="O72" s="14"/>
      <c r="P72" s="14"/>
      <c r="Q72" s="14"/>
      <c r="R72" s="14"/>
      <c r="S72" s="14"/>
      <c r="T72" s="14"/>
      <c r="U72" s="14"/>
    </row>
    <row r="73" spans="1:21" s="8" customFormat="1" ht="37.5" customHeight="1" x14ac:dyDescent="0.2">
      <c r="A73" s="26" t="s">
        <v>279</v>
      </c>
      <c r="B73" s="25" t="s">
        <v>181</v>
      </c>
      <c r="C73" s="26" t="s">
        <v>18</v>
      </c>
      <c r="D73" s="37">
        <v>830</v>
      </c>
      <c r="E73" s="28">
        <v>1.2</v>
      </c>
      <c r="F73" s="28">
        <v>4.33</v>
      </c>
      <c r="G73" s="29">
        <f t="shared" si="28"/>
        <v>5.53</v>
      </c>
      <c r="H73" s="29">
        <f t="shared" si="29"/>
        <v>996</v>
      </c>
      <c r="I73" s="29">
        <f t="shared" si="30"/>
        <v>3593.8999999999996</v>
      </c>
      <c r="J73" s="29">
        <f t="shared" si="31"/>
        <v>4589.8999999999996</v>
      </c>
      <c r="K73" s="14"/>
      <c r="L73" s="14"/>
      <c r="M73" s="17"/>
      <c r="N73" s="14"/>
      <c r="O73" s="14"/>
      <c r="P73" s="14"/>
      <c r="Q73" s="14"/>
      <c r="R73" s="14"/>
      <c r="S73" s="14"/>
      <c r="T73" s="14"/>
      <c r="U73" s="14"/>
    </row>
    <row r="74" spans="1:21" s="8" customFormat="1" ht="37.5" customHeight="1" x14ac:dyDescent="0.2">
      <c r="A74" s="26" t="s">
        <v>280</v>
      </c>
      <c r="B74" s="25" t="s">
        <v>270</v>
      </c>
      <c r="C74" s="26" t="s">
        <v>16</v>
      </c>
      <c r="D74" s="37">
        <v>1</v>
      </c>
      <c r="E74" s="28">
        <v>6.61</v>
      </c>
      <c r="F74" s="28">
        <v>54.6</v>
      </c>
      <c r="G74" s="29">
        <f t="shared" si="28"/>
        <v>61.21</v>
      </c>
      <c r="H74" s="29">
        <f t="shared" si="29"/>
        <v>6.61</v>
      </c>
      <c r="I74" s="29">
        <f t="shared" si="30"/>
        <v>54.6</v>
      </c>
      <c r="J74" s="29">
        <f t="shared" si="31"/>
        <v>61.21</v>
      </c>
      <c r="K74" s="14"/>
      <c r="L74" s="14"/>
      <c r="M74" s="17"/>
      <c r="N74" s="14"/>
      <c r="O74" s="14"/>
      <c r="P74" s="14"/>
      <c r="Q74" s="14"/>
      <c r="R74" s="14"/>
      <c r="S74" s="14"/>
      <c r="T74" s="14"/>
      <c r="U74" s="14"/>
    </row>
    <row r="75" spans="1:21" s="8" customFormat="1" ht="37.5" customHeight="1" x14ac:dyDescent="0.2">
      <c r="A75" s="26" t="s">
        <v>281</v>
      </c>
      <c r="B75" s="25" t="s">
        <v>271</v>
      </c>
      <c r="C75" s="26" t="s">
        <v>16</v>
      </c>
      <c r="D75" s="37">
        <v>3</v>
      </c>
      <c r="E75" s="28">
        <v>10.42</v>
      </c>
      <c r="F75" s="28">
        <v>110.67</v>
      </c>
      <c r="G75" s="29">
        <f t="shared" si="28"/>
        <v>121.09</v>
      </c>
      <c r="H75" s="29">
        <f t="shared" si="29"/>
        <v>31.26</v>
      </c>
      <c r="I75" s="29">
        <f t="shared" si="30"/>
        <v>332.01</v>
      </c>
      <c r="J75" s="29">
        <f t="shared" si="31"/>
        <v>363.27</v>
      </c>
      <c r="K75" s="14"/>
      <c r="L75" s="14"/>
      <c r="M75" s="17"/>
      <c r="N75" s="14"/>
      <c r="O75" s="14"/>
      <c r="P75" s="14"/>
      <c r="Q75" s="14"/>
      <c r="R75" s="14"/>
      <c r="S75" s="14"/>
      <c r="T75" s="14"/>
      <c r="U75" s="14"/>
    </row>
    <row r="76" spans="1:21" s="8" customFormat="1" ht="38.25" x14ac:dyDescent="0.2">
      <c r="A76" s="26" t="s">
        <v>282</v>
      </c>
      <c r="B76" s="25" t="s">
        <v>272</v>
      </c>
      <c r="C76" s="26" t="s">
        <v>16</v>
      </c>
      <c r="D76" s="37">
        <v>3</v>
      </c>
      <c r="E76" s="28">
        <v>7.81</v>
      </c>
      <c r="F76" s="28">
        <v>13.45</v>
      </c>
      <c r="G76" s="29">
        <f t="shared" si="28"/>
        <v>21.259999999999998</v>
      </c>
      <c r="H76" s="29">
        <f t="shared" si="29"/>
        <v>23.43</v>
      </c>
      <c r="I76" s="29">
        <f t="shared" si="30"/>
        <v>40.35</v>
      </c>
      <c r="J76" s="29">
        <f t="shared" si="31"/>
        <v>63.78</v>
      </c>
      <c r="K76" s="14"/>
      <c r="L76" s="14"/>
      <c r="M76" s="17"/>
      <c r="N76" s="14"/>
      <c r="O76" s="14"/>
      <c r="P76" s="14"/>
      <c r="Q76" s="14"/>
      <c r="R76" s="14"/>
      <c r="S76" s="14"/>
      <c r="T76" s="14"/>
      <c r="U76" s="14"/>
    </row>
    <row r="77" spans="1:21" s="8" customFormat="1" ht="37.5" customHeight="1" x14ac:dyDescent="0.2">
      <c r="A77" s="26" t="s">
        <v>283</v>
      </c>
      <c r="B77" s="25" t="s">
        <v>273</v>
      </c>
      <c r="C77" s="26" t="s">
        <v>18</v>
      </c>
      <c r="D77" s="37">
        <v>12</v>
      </c>
      <c r="E77" s="28">
        <v>14.29</v>
      </c>
      <c r="F77" s="28">
        <v>48.27</v>
      </c>
      <c r="G77" s="29">
        <f t="shared" si="28"/>
        <v>62.56</v>
      </c>
      <c r="H77" s="29">
        <f t="shared" si="29"/>
        <v>171.48</v>
      </c>
      <c r="I77" s="29">
        <f t="shared" si="30"/>
        <v>579.24</v>
      </c>
      <c r="J77" s="29">
        <f t="shared" si="31"/>
        <v>750.72</v>
      </c>
      <c r="K77" s="14"/>
      <c r="L77" s="14"/>
      <c r="M77" s="17"/>
      <c r="N77" s="14"/>
      <c r="O77" s="14"/>
      <c r="P77" s="14"/>
      <c r="Q77" s="14"/>
      <c r="R77" s="14"/>
      <c r="S77" s="14"/>
      <c r="T77" s="14"/>
      <c r="U77" s="14"/>
    </row>
    <row r="78" spans="1:21" s="8" customFormat="1" x14ac:dyDescent="0.2">
      <c r="A78" s="26"/>
      <c r="B78" s="25"/>
      <c r="C78" s="26"/>
      <c r="D78" s="37"/>
      <c r="E78" s="28"/>
      <c r="F78" s="28"/>
      <c r="G78" s="29"/>
      <c r="H78" s="29"/>
      <c r="I78" s="29"/>
      <c r="J78" s="29"/>
      <c r="K78" s="14"/>
      <c r="L78" s="14"/>
      <c r="M78" s="15"/>
      <c r="N78" s="14"/>
      <c r="O78" s="14"/>
      <c r="P78" s="14"/>
      <c r="Q78" s="14"/>
      <c r="R78" s="14"/>
      <c r="S78" s="14"/>
      <c r="T78" s="14"/>
      <c r="U78" s="14"/>
    </row>
    <row r="79" spans="1:21" ht="20.100000000000001" customHeight="1" x14ac:dyDescent="0.2">
      <c r="A79" s="39">
        <v>7</v>
      </c>
      <c r="B79" s="22" t="s">
        <v>26</v>
      </c>
      <c r="C79" s="22"/>
      <c r="D79" s="38"/>
      <c r="E79" s="30"/>
      <c r="F79" s="30"/>
      <c r="G79" s="22"/>
      <c r="H79" s="22"/>
      <c r="I79" s="22"/>
      <c r="J79" s="24">
        <f>SUM(J80:J84)</f>
        <v>75215.48</v>
      </c>
      <c r="K79" s="11"/>
      <c r="L79" s="11"/>
      <c r="M79" s="16"/>
      <c r="N79" s="11"/>
      <c r="O79" s="11"/>
      <c r="P79" s="11"/>
      <c r="Q79" s="11"/>
      <c r="R79" s="11"/>
      <c r="S79" s="11"/>
      <c r="T79" s="11"/>
      <c r="U79" s="11"/>
    </row>
    <row r="80" spans="1:21" s="8" customFormat="1" ht="40.5" customHeight="1" x14ac:dyDescent="0.2">
      <c r="A80" s="26" t="s">
        <v>122</v>
      </c>
      <c r="B80" s="25" t="s">
        <v>24</v>
      </c>
      <c r="C80" s="26" t="s">
        <v>25</v>
      </c>
      <c r="D80" s="37">
        <v>2126.98</v>
      </c>
      <c r="E80" s="28">
        <v>3.27</v>
      </c>
      <c r="F80" s="28">
        <v>15.39</v>
      </c>
      <c r="G80" s="29">
        <f>E80+F80</f>
        <v>18.66</v>
      </c>
      <c r="H80" s="29">
        <f>TRUNC(D80 * E80, 2)</f>
        <v>6955.22</v>
      </c>
      <c r="I80" s="29">
        <f>J80 - H80</f>
        <v>32734.22</v>
      </c>
      <c r="J80" s="29">
        <f>TRUNC(D80 * G80, 2)</f>
        <v>39689.440000000002</v>
      </c>
      <c r="K80" s="14"/>
      <c r="L80" s="14"/>
      <c r="M80" s="15"/>
      <c r="N80" s="14"/>
      <c r="O80" s="14"/>
      <c r="P80" s="14"/>
      <c r="Q80" s="14"/>
      <c r="R80" s="14"/>
      <c r="S80" s="14"/>
      <c r="T80" s="14"/>
      <c r="U80" s="14"/>
    </row>
    <row r="81" spans="1:21" s="8" customFormat="1" ht="40.5" customHeight="1" x14ac:dyDescent="0.2">
      <c r="A81" s="26" t="s">
        <v>123</v>
      </c>
      <c r="B81" s="25" t="s">
        <v>102</v>
      </c>
      <c r="C81" s="26" t="s">
        <v>112</v>
      </c>
      <c r="D81" s="37">
        <v>486.09</v>
      </c>
      <c r="E81" s="28">
        <v>3.77</v>
      </c>
      <c r="F81" s="28">
        <v>56.84</v>
      </c>
      <c r="G81" s="29">
        <f>E81+F81</f>
        <v>60.610000000000007</v>
      </c>
      <c r="H81" s="29">
        <f>TRUNC(D81 * E81, 2)</f>
        <v>1832.55</v>
      </c>
      <c r="I81" s="29">
        <f>J81 - H81</f>
        <v>27629.360000000001</v>
      </c>
      <c r="J81" s="29">
        <f>TRUNC(D81 * G81, 2)</f>
        <v>29461.91</v>
      </c>
      <c r="K81" s="14"/>
      <c r="L81" s="14"/>
      <c r="M81" s="17"/>
      <c r="N81" s="14"/>
      <c r="O81" s="14"/>
      <c r="P81" s="14"/>
      <c r="Q81" s="14"/>
      <c r="R81" s="14"/>
      <c r="S81" s="14"/>
      <c r="T81" s="14"/>
      <c r="U81" s="14"/>
    </row>
    <row r="82" spans="1:21" s="8" customFormat="1" ht="40.5" customHeight="1" x14ac:dyDescent="0.2">
      <c r="A82" s="26" t="s">
        <v>124</v>
      </c>
      <c r="B82" s="25" t="s">
        <v>186</v>
      </c>
      <c r="C82" s="26" t="s">
        <v>18</v>
      </c>
      <c r="D82" s="37">
        <v>50</v>
      </c>
      <c r="E82" s="28">
        <v>39.119999999999997</v>
      </c>
      <c r="F82" s="28">
        <v>63.61</v>
      </c>
      <c r="G82" s="29">
        <f>E82+F82</f>
        <v>102.72999999999999</v>
      </c>
      <c r="H82" s="29">
        <f>TRUNC(D82 * E82, 2)</f>
        <v>1956</v>
      </c>
      <c r="I82" s="29">
        <f>J82 - H82</f>
        <v>3180.5</v>
      </c>
      <c r="J82" s="29">
        <f>TRUNC(D82 * G82, 2)</f>
        <v>5136.5</v>
      </c>
      <c r="K82" s="14"/>
      <c r="L82" s="14"/>
      <c r="M82" s="15"/>
      <c r="N82" s="14"/>
      <c r="O82" s="14"/>
      <c r="P82" s="14"/>
      <c r="Q82" s="14"/>
      <c r="R82" s="14"/>
      <c r="S82" s="14"/>
      <c r="T82" s="14"/>
      <c r="U82" s="14"/>
    </row>
    <row r="83" spans="1:21" s="8" customFormat="1" ht="40.5" customHeight="1" x14ac:dyDescent="0.2">
      <c r="A83" s="26" t="s">
        <v>125</v>
      </c>
      <c r="B83" s="25" t="s">
        <v>187</v>
      </c>
      <c r="C83" s="26" t="s">
        <v>18</v>
      </c>
      <c r="D83" s="37">
        <v>4.5</v>
      </c>
      <c r="E83" s="28">
        <v>8.17</v>
      </c>
      <c r="F83" s="28">
        <v>160.85</v>
      </c>
      <c r="G83" s="29">
        <f>E83+F83</f>
        <v>169.01999999999998</v>
      </c>
      <c r="H83" s="29">
        <f>TRUNC(D83 * E83, 2)</f>
        <v>36.76</v>
      </c>
      <c r="I83" s="29">
        <f>J83 - H83</f>
        <v>723.83</v>
      </c>
      <c r="J83" s="29">
        <f>TRUNC(D83 * G83, 2)</f>
        <v>760.59</v>
      </c>
      <c r="K83" s="14"/>
      <c r="L83" s="14"/>
      <c r="M83" s="15"/>
      <c r="N83" s="14"/>
      <c r="O83" s="14"/>
      <c r="P83" s="14"/>
      <c r="Q83" s="14"/>
      <c r="R83" s="14"/>
      <c r="S83" s="14"/>
      <c r="T83" s="14"/>
      <c r="U83" s="14"/>
    </row>
    <row r="84" spans="1:21" s="8" customFormat="1" ht="40.5" customHeight="1" x14ac:dyDescent="0.2">
      <c r="A84" s="26" t="s">
        <v>185</v>
      </c>
      <c r="B84" s="25" t="s">
        <v>188</v>
      </c>
      <c r="C84" s="26" t="s">
        <v>18</v>
      </c>
      <c r="D84" s="37">
        <v>6</v>
      </c>
      <c r="E84" s="28">
        <v>1.97</v>
      </c>
      <c r="F84" s="28">
        <v>25.87</v>
      </c>
      <c r="G84" s="29">
        <f>E84+F84</f>
        <v>27.84</v>
      </c>
      <c r="H84" s="29">
        <f>TRUNC(D84 * E84, 2)</f>
        <v>11.82</v>
      </c>
      <c r="I84" s="29">
        <f>J84 - H84</f>
        <v>155.22</v>
      </c>
      <c r="J84" s="29">
        <f>TRUNC(D84 * G84, 2)</f>
        <v>167.04</v>
      </c>
      <c r="K84" s="14"/>
      <c r="L84" s="14"/>
      <c r="M84" s="17"/>
      <c r="N84" s="14"/>
      <c r="O84" s="14"/>
      <c r="P84" s="14"/>
      <c r="Q84" s="14"/>
      <c r="R84" s="14"/>
      <c r="S84" s="14"/>
      <c r="T84" s="14"/>
      <c r="U84" s="14"/>
    </row>
    <row r="85" spans="1:21" s="8" customFormat="1" x14ac:dyDescent="0.2">
      <c r="A85" s="25"/>
      <c r="B85" s="25"/>
      <c r="C85" s="26"/>
      <c r="D85" s="27"/>
      <c r="E85" s="28"/>
      <c r="F85" s="28"/>
      <c r="G85" s="29"/>
      <c r="H85" s="29"/>
      <c r="I85" s="29"/>
      <c r="J85" s="29"/>
      <c r="K85" s="14"/>
      <c r="L85" s="14"/>
      <c r="M85" s="17"/>
      <c r="N85" s="14"/>
      <c r="O85" s="14"/>
      <c r="P85" s="14"/>
      <c r="Q85" s="14"/>
      <c r="R85" s="14"/>
      <c r="S85" s="14"/>
      <c r="T85" s="14"/>
      <c r="U85" s="14"/>
    </row>
    <row r="86" spans="1:21" ht="20.100000000000001" customHeight="1" x14ac:dyDescent="0.2">
      <c r="A86" s="39">
        <v>8</v>
      </c>
      <c r="B86" s="22" t="s">
        <v>189</v>
      </c>
      <c r="C86" s="22"/>
      <c r="D86" s="38"/>
      <c r="E86" s="30"/>
      <c r="F86" s="30"/>
      <c r="G86" s="22"/>
      <c r="H86" s="22"/>
      <c r="I86" s="22"/>
      <c r="J86" s="24">
        <f>SUM(J87:J91)</f>
        <v>24017.75</v>
      </c>
      <c r="K86" s="11"/>
      <c r="L86" s="11"/>
      <c r="M86" s="16"/>
      <c r="N86" s="11"/>
      <c r="O86" s="11"/>
      <c r="P86" s="11"/>
      <c r="Q86" s="11"/>
      <c r="R86" s="11"/>
      <c r="S86" s="11"/>
      <c r="T86" s="11"/>
      <c r="U86" s="11"/>
    </row>
    <row r="87" spans="1:21" s="8" customFormat="1" ht="38.25" x14ac:dyDescent="0.2">
      <c r="A87" s="26" t="s">
        <v>190</v>
      </c>
      <c r="B87" s="25" t="s">
        <v>194</v>
      </c>
      <c r="C87" s="26" t="s">
        <v>284</v>
      </c>
      <c r="D87" s="37">
        <v>1.58</v>
      </c>
      <c r="E87" s="28">
        <v>502.16</v>
      </c>
      <c r="F87" s="28">
        <v>2695.77</v>
      </c>
      <c r="G87" s="29">
        <f>E87+F87</f>
        <v>3197.93</v>
      </c>
      <c r="H87" s="29">
        <f>TRUNC(D87 * E87, 2)</f>
        <v>793.41</v>
      </c>
      <c r="I87" s="29">
        <f>J87 - H87</f>
        <v>4259.3100000000004</v>
      </c>
      <c r="J87" s="29">
        <f>TRUNC(D87 * G87, 2)</f>
        <v>5052.72</v>
      </c>
      <c r="K87" s="14"/>
      <c r="L87" s="14"/>
      <c r="M87" s="15"/>
      <c r="N87" s="14"/>
      <c r="O87" s="14"/>
      <c r="P87" s="14"/>
      <c r="Q87" s="14"/>
      <c r="R87" s="14"/>
      <c r="S87" s="14"/>
      <c r="T87" s="14"/>
      <c r="U87" s="14"/>
    </row>
    <row r="88" spans="1:21" s="8" customFormat="1" ht="48" customHeight="1" x14ac:dyDescent="0.2">
      <c r="A88" s="26" t="s">
        <v>191</v>
      </c>
      <c r="B88" s="25" t="s">
        <v>195</v>
      </c>
      <c r="C88" s="26" t="s">
        <v>285</v>
      </c>
      <c r="D88" s="37">
        <v>103.3</v>
      </c>
      <c r="E88" s="28">
        <v>20.16</v>
      </c>
      <c r="F88" s="28">
        <v>57.4</v>
      </c>
      <c r="G88" s="29">
        <f t="shared" ref="G88:G91" si="32">E88+F88</f>
        <v>77.56</v>
      </c>
      <c r="H88" s="29">
        <f t="shared" ref="H88:H91" si="33">TRUNC(D88 * E88, 2)</f>
        <v>2082.52</v>
      </c>
      <c r="I88" s="29">
        <f t="shared" ref="I88:I91" si="34">J88 - H88</f>
        <v>5929.42</v>
      </c>
      <c r="J88" s="29">
        <f t="shared" ref="J88:J91" si="35">TRUNC(D88 * G88, 2)</f>
        <v>8011.94</v>
      </c>
      <c r="K88" s="14"/>
      <c r="L88" s="14"/>
      <c r="M88" s="17"/>
      <c r="N88" s="14"/>
      <c r="O88" s="14"/>
      <c r="P88" s="14"/>
      <c r="Q88" s="14"/>
      <c r="R88" s="14"/>
      <c r="S88" s="14"/>
      <c r="T88" s="14"/>
      <c r="U88" s="14"/>
    </row>
    <row r="89" spans="1:21" s="8" customFormat="1" ht="51" x14ac:dyDescent="0.2">
      <c r="A89" s="26" t="s">
        <v>192</v>
      </c>
      <c r="B89" s="25" t="s">
        <v>196</v>
      </c>
      <c r="C89" s="26" t="s">
        <v>285</v>
      </c>
      <c r="D89" s="37">
        <v>262.10000000000002</v>
      </c>
      <c r="E89" s="28">
        <v>4.46</v>
      </c>
      <c r="F89" s="28">
        <v>3.83</v>
      </c>
      <c r="G89" s="29">
        <f t="shared" si="32"/>
        <v>8.2899999999999991</v>
      </c>
      <c r="H89" s="29">
        <f t="shared" si="33"/>
        <v>1168.96</v>
      </c>
      <c r="I89" s="29">
        <f t="shared" si="34"/>
        <v>1003.8400000000001</v>
      </c>
      <c r="J89" s="29">
        <f t="shared" si="35"/>
        <v>2172.8000000000002</v>
      </c>
      <c r="K89" s="14"/>
      <c r="L89" s="14"/>
      <c r="M89" s="15"/>
      <c r="N89" s="14"/>
      <c r="O89" s="14"/>
      <c r="P89" s="14"/>
      <c r="Q89" s="14"/>
      <c r="R89" s="14"/>
      <c r="S89" s="14"/>
      <c r="T89" s="14"/>
      <c r="U89" s="14"/>
    </row>
    <row r="90" spans="1:21" s="8" customFormat="1" ht="51" x14ac:dyDescent="0.2">
      <c r="A90" s="26" t="s">
        <v>193</v>
      </c>
      <c r="B90" s="25" t="s">
        <v>197</v>
      </c>
      <c r="C90" s="26" t="s">
        <v>285</v>
      </c>
      <c r="D90" s="37">
        <v>143.80000000000001</v>
      </c>
      <c r="E90" s="28">
        <v>18.63</v>
      </c>
      <c r="F90" s="28">
        <v>31.09</v>
      </c>
      <c r="G90" s="29">
        <f t="shared" si="32"/>
        <v>49.72</v>
      </c>
      <c r="H90" s="29">
        <f t="shared" si="33"/>
        <v>2678.99</v>
      </c>
      <c r="I90" s="29">
        <f t="shared" si="34"/>
        <v>4470.74</v>
      </c>
      <c r="J90" s="29">
        <f t="shared" si="35"/>
        <v>7149.73</v>
      </c>
      <c r="K90" s="14"/>
      <c r="L90" s="14"/>
      <c r="M90" s="15"/>
      <c r="N90" s="14"/>
      <c r="O90" s="14"/>
      <c r="P90" s="14"/>
      <c r="Q90" s="14"/>
      <c r="R90" s="14"/>
      <c r="S90" s="14"/>
      <c r="T90" s="14"/>
      <c r="U90" s="14"/>
    </row>
    <row r="91" spans="1:21" s="8" customFormat="1" ht="27.75" customHeight="1" x14ac:dyDescent="0.2">
      <c r="A91" s="26" t="s">
        <v>287</v>
      </c>
      <c r="B91" s="25" t="s">
        <v>286</v>
      </c>
      <c r="C91" s="26" t="s">
        <v>11</v>
      </c>
      <c r="D91" s="37">
        <v>48</v>
      </c>
      <c r="E91" s="28">
        <v>24.9</v>
      </c>
      <c r="F91" s="28">
        <v>9.07</v>
      </c>
      <c r="G91" s="29">
        <f t="shared" si="32"/>
        <v>33.97</v>
      </c>
      <c r="H91" s="29">
        <f t="shared" si="33"/>
        <v>1195.2</v>
      </c>
      <c r="I91" s="29">
        <f t="shared" si="34"/>
        <v>435.3599999999999</v>
      </c>
      <c r="J91" s="29">
        <f t="shared" si="35"/>
        <v>1630.56</v>
      </c>
      <c r="K91" s="14"/>
      <c r="L91" s="14"/>
      <c r="M91" s="15"/>
      <c r="N91" s="14"/>
      <c r="O91" s="14"/>
      <c r="P91" s="14"/>
      <c r="Q91" s="14"/>
      <c r="R91" s="14"/>
      <c r="S91" s="14"/>
      <c r="T91" s="14"/>
      <c r="U91" s="14"/>
    </row>
    <row r="92" spans="1:21" s="8" customFormat="1" x14ac:dyDescent="0.2">
      <c r="A92" s="25"/>
      <c r="B92" s="25"/>
      <c r="C92" s="26"/>
      <c r="D92" s="27"/>
      <c r="E92" s="28"/>
      <c r="F92" s="28"/>
      <c r="G92" s="29"/>
      <c r="H92" s="29"/>
      <c r="I92" s="29"/>
      <c r="J92" s="29"/>
      <c r="K92" s="14"/>
      <c r="L92" s="14"/>
      <c r="M92" s="17"/>
      <c r="N92" s="14"/>
      <c r="O92" s="14"/>
      <c r="P92" s="14"/>
      <c r="Q92" s="14"/>
      <c r="R92" s="14"/>
      <c r="S92" s="14"/>
      <c r="T92" s="14"/>
      <c r="U92" s="14"/>
    </row>
    <row r="93" spans="1:21" ht="20.100000000000001" customHeight="1" x14ac:dyDescent="0.2">
      <c r="A93" s="39">
        <v>9</v>
      </c>
      <c r="B93" s="22" t="s">
        <v>198</v>
      </c>
      <c r="C93" s="22"/>
      <c r="D93" s="38"/>
      <c r="E93" s="30"/>
      <c r="F93" s="30"/>
      <c r="G93" s="22"/>
      <c r="H93" s="22"/>
      <c r="I93" s="22"/>
      <c r="J93" s="24">
        <f>J94+J98+J111+J117+J123</f>
        <v>55708.25</v>
      </c>
      <c r="K93" s="11"/>
      <c r="L93" s="11"/>
      <c r="M93" s="16"/>
      <c r="N93" s="11"/>
      <c r="O93" s="11"/>
      <c r="P93" s="11"/>
      <c r="Q93" s="11"/>
      <c r="R93" s="11"/>
      <c r="S93" s="11"/>
      <c r="T93" s="11"/>
      <c r="U93" s="11"/>
    </row>
    <row r="94" spans="1:21" ht="20.100000000000001" customHeight="1" x14ac:dyDescent="0.2">
      <c r="A94" s="39" t="s">
        <v>199</v>
      </c>
      <c r="B94" s="22" t="s">
        <v>200</v>
      </c>
      <c r="C94" s="22"/>
      <c r="D94" s="38"/>
      <c r="E94" s="30"/>
      <c r="F94" s="30"/>
      <c r="G94" s="22"/>
      <c r="H94" s="22"/>
      <c r="I94" s="22"/>
      <c r="J94" s="24">
        <f>SUM(J95:J96)</f>
        <v>1521.52</v>
      </c>
      <c r="K94" s="11"/>
      <c r="L94" s="11"/>
      <c r="M94" s="16"/>
      <c r="N94" s="11"/>
      <c r="O94" s="11"/>
      <c r="P94" s="11"/>
      <c r="Q94" s="11"/>
      <c r="R94" s="11"/>
      <c r="S94" s="11"/>
      <c r="T94" s="11"/>
      <c r="U94" s="11"/>
    </row>
    <row r="95" spans="1:21" s="8" customFormat="1" ht="33.75" customHeight="1" x14ac:dyDescent="0.2">
      <c r="A95" s="26" t="s">
        <v>201</v>
      </c>
      <c r="B95" s="25" t="s">
        <v>141</v>
      </c>
      <c r="C95" s="26" t="s">
        <v>284</v>
      </c>
      <c r="D95" s="37">
        <v>4.28</v>
      </c>
      <c r="E95" s="28">
        <v>131.55000000000001</v>
      </c>
      <c r="F95" s="28">
        <v>73.05</v>
      </c>
      <c r="G95" s="29">
        <f>E95+F95</f>
        <v>204.60000000000002</v>
      </c>
      <c r="H95" s="29">
        <f>TRUNC(D95 * E95, 2)</f>
        <v>563.03</v>
      </c>
      <c r="I95" s="29">
        <f>J95 - H95</f>
        <v>312.64999999999998</v>
      </c>
      <c r="J95" s="29">
        <f>TRUNC(D95 * G95, 2)</f>
        <v>875.68</v>
      </c>
      <c r="K95" s="14"/>
      <c r="L95" s="14"/>
      <c r="M95" s="15"/>
      <c r="N95" s="14"/>
      <c r="O95" s="14"/>
      <c r="P95" s="14"/>
      <c r="Q95" s="14"/>
      <c r="R95" s="14"/>
      <c r="S95" s="14"/>
      <c r="T95" s="14"/>
      <c r="U95" s="14"/>
    </row>
    <row r="96" spans="1:21" s="8" customFormat="1" ht="33.75" customHeight="1" x14ac:dyDescent="0.2">
      <c r="A96" s="26" t="s">
        <v>202</v>
      </c>
      <c r="B96" s="25" t="s">
        <v>19</v>
      </c>
      <c r="C96" s="26" t="s">
        <v>284</v>
      </c>
      <c r="D96" s="37">
        <v>5.56</v>
      </c>
      <c r="E96" s="28">
        <v>9.84</v>
      </c>
      <c r="F96" s="28">
        <v>106.32</v>
      </c>
      <c r="G96" s="29">
        <f>E96+F96</f>
        <v>116.16</v>
      </c>
      <c r="H96" s="29">
        <f>TRUNC(D96 * E96, 2)</f>
        <v>54.71</v>
      </c>
      <c r="I96" s="29">
        <f>J96 - H96</f>
        <v>591.13</v>
      </c>
      <c r="J96" s="29">
        <f>TRUNC(D96 * G96, 2)</f>
        <v>645.84</v>
      </c>
      <c r="K96" s="14"/>
      <c r="L96" s="14"/>
      <c r="M96" s="17"/>
      <c r="N96" s="14"/>
      <c r="O96" s="14"/>
      <c r="P96" s="14"/>
      <c r="Q96" s="14"/>
      <c r="R96" s="14"/>
      <c r="S96" s="14"/>
      <c r="T96" s="14"/>
      <c r="U96" s="14"/>
    </row>
    <row r="97" spans="1:21" s="8" customFormat="1" x14ac:dyDescent="0.2">
      <c r="A97" s="25"/>
      <c r="B97" s="25"/>
      <c r="C97" s="26"/>
      <c r="D97" s="27"/>
      <c r="E97" s="28"/>
      <c r="F97" s="28"/>
      <c r="G97" s="29"/>
      <c r="H97" s="29"/>
      <c r="I97" s="29"/>
      <c r="J97" s="29"/>
      <c r="K97" s="14"/>
      <c r="L97" s="14"/>
      <c r="M97" s="17"/>
      <c r="N97" s="14"/>
      <c r="O97" s="14"/>
      <c r="P97" s="14"/>
      <c r="Q97" s="14"/>
      <c r="R97" s="14"/>
      <c r="S97" s="14"/>
      <c r="T97" s="14"/>
      <c r="U97" s="14"/>
    </row>
    <row r="98" spans="1:21" ht="20.100000000000001" customHeight="1" x14ac:dyDescent="0.2">
      <c r="A98" s="39" t="s">
        <v>203</v>
      </c>
      <c r="B98" s="22" t="s">
        <v>200</v>
      </c>
      <c r="C98" s="22"/>
      <c r="D98" s="38"/>
      <c r="E98" s="30"/>
      <c r="F98" s="30"/>
      <c r="G98" s="22"/>
      <c r="H98" s="22"/>
      <c r="I98" s="22"/>
      <c r="J98" s="24">
        <f>SUM(J99:J110)</f>
        <v>28603.68</v>
      </c>
      <c r="K98" s="11"/>
      <c r="L98" s="11"/>
      <c r="M98" s="16"/>
      <c r="N98" s="11"/>
      <c r="O98" s="11"/>
      <c r="P98" s="11"/>
      <c r="Q98" s="11"/>
      <c r="R98" s="11"/>
      <c r="S98" s="11"/>
      <c r="T98" s="11"/>
      <c r="U98" s="11"/>
    </row>
    <row r="99" spans="1:21" s="8" customFormat="1" ht="38.25" x14ac:dyDescent="0.2">
      <c r="A99" s="26" t="s">
        <v>204</v>
      </c>
      <c r="B99" s="25" t="s">
        <v>215</v>
      </c>
      <c r="C99" s="26" t="s">
        <v>112</v>
      </c>
      <c r="D99" s="37">
        <v>45.6</v>
      </c>
      <c r="E99" s="28">
        <v>30.35</v>
      </c>
      <c r="F99" s="28">
        <v>111.58</v>
      </c>
      <c r="G99" s="29">
        <f t="shared" ref="G99:G109" si="36">E99+F99</f>
        <v>141.93</v>
      </c>
      <c r="H99" s="29">
        <f t="shared" ref="H99:H109" si="37">TRUNC(D99 * E99, 2)</f>
        <v>1383.96</v>
      </c>
      <c r="I99" s="29">
        <f t="shared" ref="I99:I109" si="38">J99 - H99</f>
        <v>5088.04</v>
      </c>
      <c r="J99" s="29">
        <f t="shared" ref="J99:J109" si="39">TRUNC(D99 * G99, 2)</f>
        <v>6472</v>
      </c>
      <c r="K99" s="14"/>
      <c r="L99" s="14"/>
      <c r="M99" s="15"/>
      <c r="N99" s="14"/>
      <c r="O99" s="14"/>
      <c r="P99" s="14"/>
      <c r="Q99" s="14"/>
      <c r="R99" s="14"/>
      <c r="S99" s="14"/>
      <c r="T99" s="14"/>
      <c r="U99" s="14"/>
    </row>
    <row r="100" spans="1:21" s="8" customFormat="1" ht="38.25" x14ac:dyDescent="0.2">
      <c r="A100" s="26" t="s">
        <v>205</v>
      </c>
      <c r="B100" s="25" t="s">
        <v>216</v>
      </c>
      <c r="C100" s="26" t="s">
        <v>285</v>
      </c>
      <c r="D100" s="37">
        <v>24</v>
      </c>
      <c r="E100" s="28">
        <v>26.37</v>
      </c>
      <c r="F100" s="28">
        <v>96.06</v>
      </c>
      <c r="G100" s="29">
        <f t="shared" si="36"/>
        <v>122.43</v>
      </c>
      <c r="H100" s="29">
        <f t="shared" si="37"/>
        <v>632.88</v>
      </c>
      <c r="I100" s="29">
        <f t="shared" si="38"/>
        <v>2305.44</v>
      </c>
      <c r="J100" s="29">
        <f t="shared" si="39"/>
        <v>2938.32</v>
      </c>
      <c r="K100" s="14"/>
      <c r="L100" s="14"/>
      <c r="M100" s="17"/>
      <c r="N100" s="14"/>
      <c r="O100" s="14"/>
      <c r="P100" s="14"/>
      <c r="Q100" s="14"/>
      <c r="R100" s="14"/>
      <c r="S100" s="14"/>
      <c r="T100" s="14"/>
      <c r="U100" s="14"/>
    </row>
    <row r="101" spans="1:21" s="8" customFormat="1" x14ac:dyDescent="0.2">
      <c r="A101" s="26" t="s">
        <v>206</v>
      </c>
      <c r="B101" s="25" t="s">
        <v>217</v>
      </c>
      <c r="C101" s="26" t="s">
        <v>285</v>
      </c>
      <c r="D101" s="37">
        <v>53.88</v>
      </c>
      <c r="E101" s="28">
        <v>12.55</v>
      </c>
      <c r="F101" s="28">
        <v>20.37</v>
      </c>
      <c r="G101" s="29">
        <f t="shared" si="36"/>
        <v>32.92</v>
      </c>
      <c r="H101" s="29">
        <f t="shared" si="37"/>
        <v>676.19</v>
      </c>
      <c r="I101" s="29">
        <f t="shared" si="38"/>
        <v>1097.53</v>
      </c>
      <c r="J101" s="29">
        <f t="shared" si="39"/>
        <v>1773.72</v>
      </c>
      <c r="K101" s="14"/>
      <c r="L101" s="14"/>
      <c r="M101" s="15"/>
      <c r="N101" s="14"/>
      <c r="O101" s="14"/>
      <c r="P101" s="14"/>
      <c r="Q101" s="14"/>
      <c r="R101" s="14"/>
      <c r="S101" s="14"/>
      <c r="T101" s="14"/>
      <c r="U101" s="14"/>
    </row>
    <row r="102" spans="1:21" s="8" customFormat="1" ht="25.5" x14ac:dyDescent="0.2">
      <c r="A102" s="26" t="s">
        <v>207</v>
      </c>
      <c r="B102" s="25" t="s">
        <v>218</v>
      </c>
      <c r="C102" s="26" t="s">
        <v>25</v>
      </c>
      <c r="D102" s="37">
        <v>107.8</v>
      </c>
      <c r="E102" s="28">
        <v>3.86</v>
      </c>
      <c r="F102" s="28">
        <v>12.81</v>
      </c>
      <c r="G102" s="29">
        <f t="shared" si="36"/>
        <v>16.670000000000002</v>
      </c>
      <c r="H102" s="29">
        <f t="shared" si="37"/>
        <v>416.1</v>
      </c>
      <c r="I102" s="29">
        <f t="shared" si="38"/>
        <v>1380.92</v>
      </c>
      <c r="J102" s="29">
        <f t="shared" si="39"/>
        <v>1797.02</v>
      </c>
      <c r="K102" s="14"/>
      <c r="L102" s="14"/>
      <c r="M102" s="17"/>
      <c r="N102" s="14"/>
      <c r="O102" s="14"/>
      <c r="P102" s="14"/>
      <c r="Q102" s="14"/>
      <c r="R102" s="14"/>
      <c r="S102" s="14"/>
      <c r="T102" s="14"/>
      <c r="U102" s="14"/>
    </row>
    <row r="103" spans="1:21" s="8" customFormat="1" ht="38.25" x14ac:dyDescent="0.2">
      <c r="A103" s="26" t="s">
        <v>208</v>
      </c>
      <c r="B103" s="25" t="s">
        <v>219</v>
      </c>
      <c r="C103" s="26" t="s">
        <v>25</v>
      </c>
      <c r="D103" s="37">
        <v>63.9</v>
      </c>
      <c r="E103" s="28">
        <v>4.5199999999999996</v>
      </c>
      <c r="F103" s="28">
        <v>12.07</v>
      </c>
      <c r="G103" s="29">
        <f t="shared" si="36"/>
        <v>16.59</v>
      </c>
      <c r="H103" s="29">
        <f t="shared" si="37"/>
        <v>288.82</v>
      </c>
      <c r="I103" s="29">
        <f t="shared" si="38"/>
        <v>771.28</v>
      </c>
      <c r="J103" s="29">
        <f t="shared" si="39"/>
        <v>1060.0999999999999</v>
      </c>
      <c r="K103" s="14"/>
      <c r="L103" s="14"/>
      <c r="M103" s="15"/>
      <c r="N103" s="14"/>
      <c r="O103" s="14"/>
      <c r="P103" s="14"/>
      <c r="Q103" s="14"/>
      <c r="R103" s="14"/>
      <c r="S103" s="14"/>
      <c r="T103" s="14"/>
      <c r="U103" s="14"/>
    </row>
    <row r="104" spans="1:21" s="8" customFormat="1" ht="38.25" x14ac:dyDescent="0.2">
      <c r="A104" s="26" t="s">
        <v>209</v>
      </c>
      <c r="B104" s="25" t="s">
        <v>220</v>
      </c>
      <c r="C104" s="26" t="s">
        <v>25</v>
      </c>
      <c r="D104" s="37">
        <v>56.9</v>
      </c>
      <c r="E104" s="28">
        <v>1.97</v>
      </c>
      <c r="F104" s="28">
        <v>12.51</v>
      </c>
      <c r="G104" s="29">
        <f t="shared" si="36"/>
        <v>14.48</v>
      </c>
      <c r="H104" s="29">
        <f t="shared" si="37"/>
        <v>112.09</v>
      </c>
      <c r="I104" s="29">
        <f t="shared" si="38"/>
        <v>711.81999999999994</v>
      </c>
      <c r="J104" s="29">
        <f t="shared" si="39"/>
        <v>823.91</v>
      </c>
      <c r="K104" s="14"/>
      <c r="L104" s="14"/>
      <c r="M104" s="17"/>
      <c r="N104" s="14"/>
      <c r="O104" s="14"/>
      <c r="P104" s="14"/>
      <c r="Q104" s="14"/>
      <c r="R104" s="14"/>
      <c r="S104" s="14"/>
      <c r="T104" s="14"/>
      <c r="U104" s="14"/>
    </row>
    <row r="105" spans="1:21" s="8" customFormat="1" ht="38.25" x14ac:dyDescent="0.2">
      <c r="A105" s="26" t="s">
        <v>210</v>
      </c>
      <c r="B105" s="25" t="s">
        <v>221</v>
      </c>
      <c r="C105" s="26" t="s">
        <v>25</v>
      </c>
      <c r="D105" s="37">
        <v>115.1</v>
      </c>
      <c r="E105" s="28">
        <v>1.29</v>
      </c>
      <c r="F105" s="28">
        <v>11.56</v>
      </c>
      <c r="G105" s="29">
        <f t="shared" si="36"/>
        <v>12.850000000000001</v>
      </c>
      <c r="H105" s="29">
        <f t="shared" si="37"/>
        <v>148.47</v>
      </c>
      <c r="I105" s="29">
        <f t="shared" si="38"/>
        <v>1330.56</v>
      </c>
      <c r="J105" s="29">
        <f t="shared" si="39"/>
        <v>1479.03</v>
      </c>
      <c r="K105" s="14"/>
      <c r="L105" s="14"/>
      <c r="M105" s="15"/>
      <c r="N105" s="14"/>
      <c r="O105" s="14"/>
      <c r="P105" s="14"/>
      <c r="Q105" s="14"/>
      <c r="R105" s="14"/>
      <c r="S105" s="14"/>
      <c r="T105" s="14"/>
      <c r="U105" s="14"/>
    </row>
    <row r="106" spans="1:21" s="8" customFormat="1" ht="38.25" x14ac:dyDescent="0.2">
      <c r="A106" s="26" t="s">
        <v>211</v>
      </c>
      <c r="B106" s="25" t="s">
        <v>222</v>
      </c>
      <c r="C106" s="26" t="s">
        <v>284</v>
      </c>
      <c r="D106" s="37">
        <v>5.43</v>
      </c>
      <c r="E106" s="28">
        <v>50.41</v>
      </c>
      <c r="F106" s="28">
        <v>539.16</v>
      </c>
      <c r="G106" s="29">
        <f t="shared" si="36"/>
        <v>589.56999999999994</v>
      </c>
      <c r="H106" s="29">
        <f t="shared" si="37"/>
        <v>273.72000000000003</v>
      </c>
      <c r="I106" s="29">
        <f t="shared" si="38"/>
        <v>2927.6400000000003</v>
      </c>
      <c r="J106" s="29">
        <f t="shared" si="39"/>
        <v>3201.36</v>
      </c>
      <c r="K106" s="14"/>
      <c r="L106" s="14"/>
      <c r="M106" s="17"/>
      <c r="N106" s="14"/>
      <c r="O106" s="14"/>
      <c r="P106" s="14"/>
      <c r="Q106" s="14"/>
      <c r="R106" s="14"/>
      <c r="S106" s="14"/>
      <c r="T106" s="14"/>
      <c r="U106" s="14"/>
    </row>
    <row r="107" spans="1:21" s="8" customFormat="1" ht="25.5" x14ac:dyDescent="0.2">
      <c r="A107" s="26" t="s">
        <v>212</v>
      </c>
      <c r="B107" s="25" t="s">
        <v>223</v>
      </c>
      <c r="C107" s="26" t="s">
        <v>284</v>
      </c>
      <c r="D107" s="37">
        <v>5.43</v>
      </c>
      <c r="E107" s="28">
        <v>239.1</v>
      </c>
      <c r="F107" s="28">
        <v>112.42</v>
      </c>
      <c r="G107" s="29">
        <f t="shared" si="36"/>
        <v>351.52</v>
      </c>
      <c r="H107" s="29">
        <f t="shared" si="37"/>
        <v>1298.31</v>
      </c>
      <c r="I107" s="29">
        <f t="shared" si="38"/>
        <v>610.44000000000005</v>
      </c>
      <c r="J107" s="29">
        <f t="shared" si="39"/>
        <v>1908.75</v>
      </c>
      <c r="K107" s="14"/>
      <c r="L107" s="14"/>
      <c r="M107" s="15"/>
      <c r="N107" s="14"/>
      <c r="O107" s="14"/>
      <c r="P107" s="14"/>
      <c r="Q107" s="14"/>
      <c r="R107" s="14"/>
      <c r="S107" s="14"/>
      <c r="T107" s="14"/>
      <c r="U107" s="14"/>
    </row>
    <row r="108" spans="1:21" s="8" customFormat="1" ht="25.5" x14ac:dyDescent="0.2">
      <c r="A108" s="26" t="s">
        <v>213</v>
      </c>
      <c r="B108" s="25" t="s">
        <v>224</v>
      </c>
      <c r="C108" s="26" t="s">
        <v>18</v>
      </c>
      <c r="D108" s="37">
        <v>34</v>
      </c>
      <c r="E108" s="28">
        <v>59.22</v>
      </c>
      <c r="F108" s="28">
        <v>113.76</v>
      </c>
      <c r="G108" s="29">
        <f t="shared" si="36"/>
        <v>172.98000000000002</v>
      </c>
      <c r="H108" s="29">
        <f t="shared" si="37"/>
        <v>2013.48</v>
      </c>
      <c r="I108" s="29">
        <f t="shared" si="38"/>
        <v>3867.8399999999997</v>
      </c>
      <c r="J108" s="29">
        <f t="shared" si="39"/>
        <v>5881.32</v>
      </c>
      <c r="K108" s="14"/>
      <c r="L108" s="14"/>
      <c r="M108" s="17"/>
      <c r="N108" s="14"/>
      <c r="O108" s="14"/>
      <c r="P108" s="14"/>
      <c r="Q108" s="14"/>
      <c r="R108" s="14"/>
      <c r="S108" s="14"/>
      <c r="T108" s="14"/>
      <c r="U108" s="14"/>
    </row>
    <row r="109" spans="1:21" s="8" customFormat="1" ht="51" x14ac:dyDescent="0.2">
      <c r="A109" s="26" t="s">
        <v>214</v>
      </c>
      <c r="B109" s="25" t="s">
        <v>225</v>
      </c>
      <c r="C109" s="26" t="s">
        <v>226</v>
      </c>
      <c r="D109" s="37">
        <v>65</v>
      </c>
      <c r="E109" s="28">
        <v>2.5</v>
      </c>
      <c r="F109" s="28">
        <v>17.010000000000002</v>
      </c>
      <c r="G109" s="29">
        <f t="shared" si="36"/>
        <v>19.510000000000002</v>
      </c>
      <c r="H109" s="29">
        <f t="shared" si="37"/>
        <v>162.5</v>
      </c>
      <c r="I109" s="29">
        <f t="shared" si="38"/>
        <v>1105.6500000000001</v>
      </c>
      <c r="J109" s="29">
        <f t="shared" si="39"/>
        <v>1268.1500000000001</v>
      </c>
      <c r="K109" s="14"/>
      <c r="L109" s="14"/>
      <c r="M109" s="17"/>
      <c r="N109" s="14"/>
      <c r="O109" s="14"/>
      <c r="P109" s="14"/>
      <c r="Q109" s="14"/>
      <c r="R109" s="14"/>
      <c r="S109" s="14"/>
      <c r="T109" s="14"/>
      <c r="U109" s="14"/>
    </row>
    <row r="110" spans="1:21" s="8" customFormat="1" x14ac:dyDescent="0.2">
      <c r="A110" s="25"/>
      <c r="B110" s="25"/>
      <c r="C110" s="26"/>
      <c r="D110" s="27"/>
      <c r="E110" s="28"/>
      <c r="F110" s="28"/>
      <c r="G110" s="29"/>
      <c r="H110" s="29"/>
      <c r="I110" s="29"/>
      <c r="J110" s="29"/>
      <c r="K110" s="14"/>
      <c r="L110" s="14"/>
      <c r="M110" s="17"/>
      <c r="N110" s="14"/>
      <c r="O110" s="14"/>
      <c r="P110" s="14"/>
      <c r="Q110" s="14"/>
      <c r="R110" s="14"/>
      <c r="S110" s="14"/>
      <c r="T110" s="14"/>
      <c r="U110" s="14"/>
    </row>
    <row r="111" spans="1:21" ht="20.100000000000001" customHeight="1" x14ac:dyDescent="0.2">
      <c r="A111" s="39" t="s">
        <v>227</v>
      </c>
      <c r="B111" s="22" t="s">
        <v>228</v>
      </c>
      <c r="C111" s="22"/>
      <c r="D111" s="38"/>
      <c r="E111" s="30"/>
      <c r="F111" s="30"/>
      <c r="G111" s="22"/>
      <c r="H111" s="22"/>
      <c r="I111" s="22"/>
      <c r="J111" s="24">
        <f>SUM(J112:J116)</f>
        <v>3115.22</v>
      </c>
      <c r="K111" s="11"/>
      <c r="L111" s="11"/>
      <c r="M111" s="16"/>
      <c r="N111" s="11"/>
      <c r="O111" s="11"/>
      <c r="P111" s="11"/>
      <c r="Q111" s="11"/>
      <c r="R111" s="11"/>
      <c r="S111" s="11"/>
      <c r="T111" s="11"/>
      <c r="U111" s="11"/>
    </row>
    <row r="112" spans="1:21" s="8" customFormat="1" ht="36.75" customHeight="1" x14ac:dyDescent="0.2">
      <c r="A112" s="26" t="s">
        <v>229</v>
      </c>
      <c r="B112" s="25" t="s">
        <v>233</v>
      </c>
      <c r="C112" s="26" t="s">
        <v>285</v>
      </c>
      <c r="D112" s="37">
        <v>74.400000000000006</v>
      </c>
      <c r="E112" s="28">
        <v>2</v>
      </c>
      <c r="F112" s="28">
        <v>3.26</v>
      </c>
      <c r="G112" s="29">
        <f>E112+F112</f>
        <v>5.26</v>
      </c>
      <c r="H112" s="29">
        <f>TRUNC(D112 * E112, 2)</f>
        <v>148.80000000000001</v>
      </c>
      <c r="I112" s="29">
        <f>J112 - H112</f>
        <v>242.53999999999996</v>
      </c>
      <c r="J112" s="29">
        <f>TRUNC(D112 * G112, 2)</f>
        <v>391.34</v>
      </c>
      <c r="K112" s="14"/>
      <c r="L112" s="14"/>
      <c r="M112" s="15"/>
      <c r="N112" s="14"/>
      <c r="O112" s="14"/>
      <c r="P112" s="14"/>
      <c r="Q112" s="14"/>
      <c r="R112" s="14"/>
      <c r="S112" s="14"/>
      <c r="T112" s="14"/>
      <c r="U112" s="14"/>
    </row>
    <row r="113" spans="1:21" s="8" customFormat="1" ht="36.75" customHeight="1" x14ac:dyDescent="0.2">
      <c r="A113" s="26" t="s">
        <v>230</v>
      </c>
      <c r="B113" s="25" t="s">
        <v>173</v>
      </c>
      <c r="C113" s="26" t="s">
        <v>285</v>
      </c>
      <c r="D113" s="37">
        <v>74.400000000000006</v>
      </c>
      <c r="E113" s="28">
        <v>4.92</v>
      </c>
      <c r="F113" s="28">
        <v>7.93</v>
      </c>
      <c r="G113" s="29">
        <f>E113+F113</f>
        <v>12.85</v>
      </c>
      <c r="H113" s="29">
        <f>TRUNC(D113 * E113, 2)</f>
        <v>366.04</v>
      </c>
      <c r="I113" s="29">
        <f>J113 - H113</f>
        <v>590</v>
      </c>
      <c r="J113" s="29">
        <f>TRUNC(D113 * G113, 2)</f>
        <v>956.04</v>
      </c>
      <c r="K113" s="14"/>
      <c r="L113" s="14"/>
      <c r="M113" s="17"/>
      <c r="N113" s="14"/>
      <c r="O113" s="14"/>
      <c r="P113" s="14"/>
      <c r="Q113" s="14"/>
      <c r="R113" s="14"/>
      <c r="S113" s="14"/>
      <c r="T113" s="14"/>
      <c r="U113" s="14"/>
    </row>
    <row r="114" spans="1:21" s="8" customFormat="1" ht="36.75" customHeight="1" x14ac:dyDescent="0.2">
      <c r="A114" s="26" t="s">
        <v>231</v>
      </c>
      <c r="B114" s="25" t="s">
        <v>234</v>
      </c>
      <c r="C114" s="26" t="s">
        <v>285</v>
      </c>
      <c r="D114" s="37">
        <v>45.6</v>
      </c>
      <c r="E114" s="28">
        <v>17.420000000000002</v>
      </c>
      <c r="F114" s="28">
        <v>21.23</v>
      </c>
      <c r="G114" s="29">
        <f>E114+F114</f>
        <v>38.650000000000006</v>
      </c>
      <c r="H114" s="29">
        <f>TRUNC(D114 * E114, 2)</f>
        <v>794.35</v>
      </c>
      <c r="I114" s="29">
        <f>J114 - H114</f>
        <v>968.09</v>
      </c>
      <c r="J114" s="29">
        <f>TRUNC(D114 * G114, 2)</f>
        <v>1762.44</v>
      </c>
      <c r="K114" s="14"/>
      <c r="L114" s="14"/>
      <c r="M114" s="15"/>
      <c r="N114" s="14"/>
      <c r="O114" s="14"/>
      <c r="P114" s="14"/>
      <c r="Q114" s="14"/>
      <c r="R114" s="14"/>
      <c r="S114" s="14"/>
      <c r="T114" s="14"/>
      <c r="U114" s="14"/>
    </row>
    <row r="115" spans="1:21" s="8" customFormat="1" ht="36.75" customHeight="1" x14ac:dyDescent="0.2">
      <c r="A115" s="26" t="s">
        <v>232</v>
      </c>
      <c r="B115" s="25" t="s">
        <v>170</v>
      </c>
      <c r="C115" s="26" t="s">
        <v>18</v>
      </c>
      <c r="D115" s="37">
        <v>12</v>
      </c>
      <c r="E115" s="28">
        <v>0.28999999999999998</v>
      </c>
      <c r="F115" s="28">
        <v>0.16</v>
      </c>
      <c r="G115" s="29">
        <f>E115+F115</f>
        <v>0.44999999999999996</v>
      </c>
      <c r="H115" s="29">
        <f>TRUNC(D115 * E115, 2)</f>
        <v>3.48</v>
      </c>
      <c r="I115" s="29">
        <f>J115 - H115</f>
        <v>1.9200000000000004</v>
      </c>
      <c r="J115" s="29">
        <f>TRUNC(D115 * G115, 2)</f>
        <v>5.4</v>
      </c>
      <c r="K115" s="14"/>
      <c r="L115" s="14"/>
      <c r="M115" s="17"/>
      <c r="N115" s="14"/>
      <c r="O115" s="14"/>
      <c r="P115" s="14"/>
      <c r="Q115" s="14"/>
      <c r="R115" s="14"/>
      <c r="S115" s="14"/>
      <c r="T115" s="14"/>
      <c r="U115" s="14"/>
    </row>
    <row r="116" spans="1:21" s="8" customFormat="1" x14ac:dyDescent="0.2">
      <c r="A116" s="25"/>
      <c r="B116" s="25"/>
      <c r="C116" s="26"/>
      <c r="D116" s="27"/>
      <c r="E116" s="28"/>
      <c r="F116" s="28"/>
      <c r="G116" s="29"/>
      <c r="H116" s="29"/>
      <c r="I116" s="29"/>
      <c r="J116" s="29"/>
      <c r="K116" s="14"/>
      <c r="L116" s="14"/>
      <c r="M116" s="17"/>
      <c r="N116" s="14"/>
      <c r="O116" s="14"/>
      <c r="P116" s="14"/>
      <c r="Q116" s="14"/>
      <c r="R116" s="14"/>
      <c r="S116" s="14"/>
      <c r="T116" s="14"/>
      <c r="U116" s="14"/>
    </row>
    <row r="117" spans="1:21" ht="20.100000000000001" customHeight="1" x14ac:dyDescent="0.2">
      <c r="A117" s="39" t="s">
        <v>235</v>
      </c>
      <c r="B117" s="22" t="s">
        <v>236</v>
      </c>
      <c r="C117" s="22"/>
      <c r="D117" s="38"/>
      <c r="E117" s="30"/>
      <c r="F117" s="30"/>
      <c r="G117" s="22"/>
      <c r="H117" s="22"/>
      <c r="I117" s="22"/>
      <c r="J117" s="24">
        <f>SUM(J118:J122)</f>
        <v>11640.57</v>
      </c>
      <c r="K117" s="11"/>
      <c r="L117" s="11"/>
      <c r="M117" s="16"/>
      <c r="N117" s="11"/>
      <c r="O117" s="11"/>
      <c r="P117" s="11"/>
      <c r="Q117" s="11"/>
      <c r="R117" s="11"/>
      <c r="S117" s="11"/>
      <c r="T117" s="11"/>
      <c r="U117" s="11"/>
    </row>
    <row r="118" spans="1:21" s="8" customFormat="1" ht="36" customHeight="1" x14ac:dyDescent="0.2">
      <c r="A118" s="26" t="s">
        <v>237</v>
      </c>
      <c r="B118" s="25" t="s">
        <v>165</v>
      </c>
      <c r="C118" s="26" t="s">
        <v>285</v>
      </c>
      <c r="D118" s="37">
        <v>35</v>
      </c>
      <c r="E118" s="28">
        <v>0.69</v>
      </c>
      <c r="F118" s="28">
        <v>2.29</v>
      </c>
      <c r="G118" s="29">
        <f>E118+F118</f>
        <v>2.98</v>
      </c>
      <c r="H118" s="29">
        <f>TRUNC(D118 * E118, 2)</f>
        <v>24.15</v>
      </c>
      <c r="I118" s="29">
        <f>J118 - H118</f>
        <v>80.150000000000006</v>
      </c>
      <c r="J118" s="29">
        <f>TRUNC(D118 * G118, 2)</f>
        <v>104.3</v>
      </c>
      <c r="K118" s="14"/>
      <c r="L118" s="14"/>
      <c r="M118" s="15"/>
      <c r="N118" s="14"/>
      <c r="O118" s="14"/>
      <c r="P118" s="14"/>
      <c r="Q118" s="14"/>
      <c r="R118" s="14"/>
      <c r="S118" s="14"/>
      <c r="T118" s="14"/>
      <c r="U118" s="14"/>
    </row>
    <row r="119" spans="1:21" s="8" customFormat="1" ht="36" customHeight="1" x14ac:dyDescent="0.2">
      <c r="A119" s="26" t="s">
        <v>238</v>
      </c>
      <c r="B119" s="25" t="s">
        <v>169</v>
      </c>
      <c r="C119" s="26" t="s">
        <v>284</v>
      </c>
      <c r="D119" s="37">
        <v>3.04</v>
      </c>
      <c r="E119" s="28">
        <v>72.44</v>
      </c>
      <c r="F119" s="28">
        <v>955.36</v>
      </c>
      <c r="G119" s="29">
        <f>E119+F119</f>
        <v>1027.8</v>
      </c>
      <c r="H119" s="29">
        <f>TRUNC(D119 * E119, 2)</f>
        <v>220.21</v>
      </c>
      <c r="I119" s="29">
        <f>J119 - H119</f>
        <v>2904.3</v>
      </c>
      <c r="J119" s="29">
        <f>TRUNC(D119 * G119, 2)</f>
        <v>3124.51</v>
      </c>
      <c r="K119" s="14"/>
      <c r="L119" s="14"/>
      <c r="M119" s="17"/>
      <c r="N119" s="14"/>
      <c r="O119" s="14"/>
      <c r="P119" s="14"/>
      <c r="Q119" s="14"/>
      <c r="R119" s="14"/>
      <c r="S119" s="14"/>
      <c r="T119" s="14"/>
      <c r="U119" s="14"/>
    </row>
    <row r="120" spans="1:21" s="8" customFormat="1" ht="36" customHeight="1" x14ac:dyDescent="0.2">
      <c r="A120" s="26" t="s">
        <v>239</v>
      </c>
      <c r="B120" s="25" t="s">
        <v>241</v>
      </c>
      <c r="C120" s="26" t="s">
        <v>113</v>
      </c>
      <c r="D120" s="37">
        <v>168</v>
      </c>
      <c r="E120" s="28">
        <v>4.2699999999999996</v>
      </c>
      <c r="F120" s="28">
        <v>15</v>
      </c>
      <c r="G120" s="29">
        <f>E120+F120</f>
        <v>19.27</v>
      </c>
      <c r="H120" s="29">
        <f>TRUNC(D120 * E120, 2)</f>
        <v>717.36</v>
      </c>
      <c r="I120" s="29">
        <f>J120 - H120</f>
        <v>2520</v>
      </c>
      <c r="J120" s="29">
        <f>TRUNC(D120 * G120, 2)</f>
        <v>3237.36</v>
      </c>
      <c r="K120" s="14"/>
      <c r="L120" s="14"/>
      <c r="M120" s="15"/>
      <c r="N120" s="14"/>
      <c r="O120" s="14"/>
      <c r="P120" s="14"/>
      <c r="Q120" s="14"/>
      <c r="R120" s="14"/>
      <c r="S120" s="14"/>
      <c r="T120" s="14"/>
      <c r="U120" s="14"/>
    </row>
    <row r="121" spans="1:21" s="8" customFormat="1" ht="36" customHeight="1" x14ac:dyDescent="0.2">
      <c r="A121" s="26" t="s">
        <v>240</v>
      </c>
      <c r="B121" s="25" t="s">
        <v>166</v>
      </c>
      <c r="C121" s="26" t="s">
        <v>167</v>
      </c>
      <c r="D121" s="37">
        <v>1680</v>
      </c>
      <c r="E121" s="28">
        <v>0.32</v>
      </c>
      <c r="F121" s="28">
        <v>2.76</v>
      </c>
      <c r="G121" s="29">
        <f>E121+F121</f>
        <v>3.0799999999999996</v>
      </c>
      <c r="H121" s="29">
        <f>TRUNC(D121 * E121, 2)</f>
        <v>537.6</v>
      </c>
      <c r="I121" s="29">
        <f>J121 - H121</f>
        <v>4636.7999999999993</v>
      </c>
      <c r="J121" s="29">
        <f>TRUNC(D121 * G121, 2)</f>
        <v>5174.3999999999996</v>
      </c>
      <c r="K121" s="14"/>
      <c r="L121" s="14"/>
      <c r="M121" s="17"/>
      <c r="N121" s="14"/>
      <c r="O121" s="14"/>
      <c r="P121" s="14"/>
      <c r="Q121" s="14"/>
      <c r="R121" s="14"/>
      <c r="S121" s="14"/>
      <c r="T121" s="14"/>
      <c r="U121" s="14"/>
    </row>
    <row r="122" spans="1:21" s="8" customFormat="1" x14ac:dyDescent="0.2">
      <c r="A122" s="25"/>
      <c r="B122" s="25"/>
      <c r="C122" s="26"/>
      <c r="D122" s="27"/>
      <c r="E122" s="28"/>
      <c r="F122" s="28"/>
      <c r="G122" s="29"/>
      <c r="H122" s="29"/>
      <c r="I122" s="29"/>
      <c r="J122" s="29"/>
      <c r="K122" s="14"/>
      <c r="L122" s="14"/>
      <c r="M122" s="17"/>
      <c r="N122" s="14"/>
      <c r="O122" s="14"/>
      <c r="P122" s="14"/>
      <c r="Q122" s="14"/>
      <c r="R122" s="14"/>
      <c r="S122" s="14"/>
      <c r="T122" s="14"/>
      <c r="U122" s="14"/>
    </row>
    <row r="123" spans="1:21" ht="20.100000000000001" customHeight="1" x14ac:dyDescent="0.2">
      <c r="A123" s="39" t="s">
        <v>242</v>
      </c>
      <c r="B123" s="22" t="s">
        <v>243</v>
      </c>
      <c r="C123" s="22"/>
      <c r="D123" s="38"/>
      <c r="E123" s="30"/>
      <c r="F123" s="30"/>
      <c r="G123" s="22"/>
      <c r="H123" s="22"/>
      <c r="I123" s="22"/>
      <c r="J123" s="24">
        <f>SUM(J124:J129)</f>
        <v>10827.259999999998</v>
      </c>
      <c r="K123" s="11"/>
      <c r="L123" s="11"/>
      <c r="M123" s="16"/>
      <c r="N123" s="11"/>
      <c r="O123" s="11"/>
      <c r="P123" s="11"/>
      <c r="Q123" s="11"/>
      <c r="R123" s="11"/>
      <c r="S123" s="11"/>
      <c r="T123" s="11"/>
      <c r="U123" s="11"/>
    </row>
    <row r="124" spans="1:21" s="8" customFormat="1" ht="37.5" customHeight="1" x14ac:dyDescent="0.2">
      <c r="A124" s="26" t="s">
        <v>244</v>
      </c>
      <c r="B124" s="25" t="s">
        <v>249</v>
      </c>
      <c r="C124" s="26" t="s">
        <v>18</v>
      </c>
      <c r="D124" s="37">
        <v>6.5</v>
      </c>
      <c r="E124" s="28">
        <v>40.96</v>
      </c>
      <c r="F124" s="28">
        <v>816.91</v>
      </c>
      <c r="G124" s="29">
        <f>E124+F124</f>
        <v>857.87</v>
      </c>
      <c r="H124" s="29">
        <f>TRUNC(D124 * E124, 2)</f>
        <v>266.24</v>
      </c>
      <c r="I124" s="29">
        <f>J124 - H124</f>
        <v>5309.91</v>
      </c>
      <c r="J124" s="29">
        <f>TRUNC(D124 * G124, 2)</f>
        <v>5576.15</v>
      </c>
      <c r="K124" s="14"/>
      <c r="L124" s="14"/>
      <c r="M124" s="15"/>
      <c r="N124" s="14"/>
      <c r="O124" s="14"/>
      <c r="P124" s="14"/>
      <c r="Q124" s="14"/>
      <c r="R124" s="14"/>
      <c r="S124" s="14"/>
      <c r="T124" s="14"/>
      <c r="U124" s="14"/>
    </row>
    <row r="125" spans="1:21" s="8" customFormat="1" ht="37.5" customHeight="1" x14ac:dyDescent="0.2">
      <c r="A125" s="26" t="s">
        <v>245</v>
      </c>
      <c r="B125" s="25" t="s">
        <v>250</v>
      </c>
      <c r="C125" s="26" t="s">
        <v>18</v>
      </c>
      <c r="D125" s="37">
        <v>12.1</v>
      </c>
      <c r="E125" s="28">
        <v>50.48</v>
      </c>
      <c r="F125" s="28">
        <v>57.87</v>
      </c>
      <c r="G125" s="29">
        <f>E125+F125</f>
        <v>108.35</v>
      </c>
      <c r="H125" s="29">
        <f>TRUNC(D125 * E125, 2)</f>
        <v>610.79999999999995</v>
      </c>
      <c r="I125" s="29">
        <f>J125 - H125</f>
        <v>700.23</v>
      </c>
      <c r="J125" s="29">
        <f>TRUNC(D125 * G125, 2)</f>
        <v>1311.03</v>
      </c>
      <c r="K125" s="14"/>
      <c r="L125" s="14"/>
      <c r="M125" s="17"/>
      <c r="N125" s="14"/>
      <c r="O125" s="14"/>
      <c r="P125" s="14"/>
      <c r="Q125" s="14"/>
      <c r="R125" s="14"/>
      <c r="S125" s="14"/>
      <c r="T125" s="14"/>
      <c r="U125" s="14"/>
    </row>
    <row r="126" spans="1:21" s="8" customFormat="1" ht="37.5" customHeight="1" x14ac:dyDescent="0.2">
      <c r="A126" s="26" t="s">
        <v>246</v>
      </c>
      <c r="B126" s="25" t="s">
        <v>251</v>
      </c>
      <c r="C126" s="26" t="s">
        <v>18</v>
      </c>
      <c r="D126" s="37">
        <v>8.8000000000000007</v>
      </c>
      <c r="E126" s="28">
        <v>14.55</v>
      </c>
      <c r="F126" s="28">
        <v>194.01</v>
      </c>
      <c r="G126" s="29">
        <f>E126+F126</f>
        <v>208.56</v>
      </c>
      <c r="H126" s="29">
        <f>TRUNC(D126 * E126, 2)</f>
        <v>128.04</v>
      </c>
      <c r="I126" s="29">
        <f>J126 - H126</f>
        <v>1707.28</v>
      </c>
      <c r="J126" s="29">
        <f>TRUNC(D126 * G126, 2)</f>
        <v>1835.32</v>
      </c>
      <c r="K126" s="14"/>
      <c r="L126" s="14"/>
      <c r="M126" s="15"/>
      <c r="N126" s="14"/>
      <c r="O126" s="14"/>
      <c r="P126" s="14"/>
      <c r="Q126" s="14"/>
      <c r="R126" s="14"/>
      <c r="S126" s="14"/>
      <c r="T126" s="14"/>
      <c r="U126" s="14"/>
    </row>
    <row r="127" spans="1:21" s="8" customFormat="1" ht="37.5" customHeight="1" x14ac:dyDescent="0.2">
      <c r="A127" s="26" t="s">
        <v>247</v>
      </c>
      <c r="B127" s="25" t="s">
        <v>252</v>
      </c>
      <c r="C127" s="26" t="s">
        <v>285</v>
      </c>
      <c r="D127" s="37">
        <v>28</v>
      </c>
      <c r="E127" s="28">
        <v>33.880000000000003</v>
      </c>
      <c r="F127" s="28">
        <v>27.97</v>
      </c>
      <c r="G127" s="29">
        <f>E127+F127</f>
        <v>61.85</v>
      </c>
      <c r="H127" s="29">
        <f>TRUNC(D127 * E127, 2)</f>
        <v>948.64</v>
      </c>
      <c r="I127" s="29">
        <f>J127 - H127</f>
        <v>783.16</v>
      </c>
      <c r="J127" s="29">
        <f>TRUNC(D127 * G127, 2)</f>
        <v>1731.8</v>
      </c>
      <c r="K127" s="14"/>
      <c r="L127" s="14"/>
      <c r="M127" s="17"/>
      <c r="N127" s="14"/>
      <c r="O127" s="14"/>
      <c r="P127" s="14"/>
      <c r="Q127" s="14"/>
      <c r="R127" s="14"/>
      <c r="S127" s="14"/>
      <c r="T127" s="14"/>
      <c r="U127" s="14"/>
    </row>
    <row r="128" spans="1:21" s="8" customFormat="1" ht="37.5" customHeight="1" x14ac:dyDescent="0.2">
      <c r="A128" s="26" t="s">
        <v>248</v>
      </c>
      <c r="B128" s="25" t="s">
        <v>253</v>
      </c>
      <c r="C128" s="26" t="s">
        <v>285</v>
      </c>
      <c r="D128" s="37">
        <v>28</v>
      </c>
      <c r="E128" s="28">
        <v>5.36</v>
      </c>
      <c r="F128" s="28">
        <v>7.96</v>
      </c>
      <c r="G128" s="29">
        <f>E128+F128</f>
        <v>13.32</v>
      </c>
      <c r="H128" s="29">
        <f>TRUNC(D128 * E128, 2)</f>
        <v>150.08000000000001</v>
      </c>
      <c r="I128" s="29">
        <f>J128 - H128</f>
        <v>222.87999999999997</v>
      </c>
      <c r="J128" s="29">
        <f>TRUNC(D128 * G128, 2)</f>
        <v>372.96</v>
      </c>
      <c r="K128" s="14"/>
      <c r="L128" s="14"/>
      <c r="M128" s="17"/>
      <c r="N128" s="14"/>
      <c r="O128" s="14"/>
      <c r="P128" s="14"/>
      <c r="Q128" s="14"/>
      <c r="R128" s="14"/>
      <c r="S128" s="14"/>
      <c r="T128" s="14"/>
      <c r="U128" s="14"/>
    </row>
    <row r="129" spans="1:21" s="8" customFormat="1" x14ac:dyDescent="0.2">
      <c r="A129" s="25"/>
      <c r="B129" s="25"/>
      <c r="C129" s="26"/>
      <c r="D129" s="27"/>
      <c r="E129" s="28"/>
      <c r="F129" s="28"/>
      <c r="G129" s="29"/>
      <c r="H129" s="29"/>
      <c r="I129" s="29"/>
      <c r="J129" s="29"/>
      <c r="K129" s="14"/>
      <c r="L129" s="14"/>
      <c r="M129" s="17"/>
      <c r="N129" s="14"/>
      <c r="O129" s="14"/>
      <c r="P129" s="14"/>
      <c r="Q129" s="14"/>
      <c r="R129" s="14"/>
      <c r="S129" s="14"/>
      <c r="T129" s="14"/>
      <c r="U129" s="14"/>
    </row>
    <row r="130" spans="1:21" ht="20.100000000000001" customHeight="1" x14ac:dyDescent="0.2">
      <c r="A130" s="39">
        <v>10</v>
      </c>
      <c r="B130" s="22" t="s">
        <v>254</v>
      </c>
      <c r="C130" s="22"/>
      <c r="D130" s="38"/>
      <c r="E130" s="30"/>
      <c r="F130" s="30"/>
      <c r="G130" s="22"/>
      <c r="H130" s="22"/>
      <c r="I130" s="22"/>
      <c r="J130" s="24">
        <f>SUM(J131:J132)</f>
        <v>2567.6999999999998</v>
      </c>
      <c r="K130" s="11"/>
      <c r="L130" s="11"/>
      <c r="M130" s="16"/>
      <c r="N130" s="11"/>
      <c r="O130" s="11"/>
      <c r="P130" s="11"/>
      <c r="Q130" s="11"/>
      <c r="R130" s="11"/>
      <c r="S130" s="11"/>
      <c r="T130" s="11"/>
      <c r="U130" s="11"/>
    </row>
    <row r="131" spans="1:21" s="8" customFormat="1" ht="27.75" customHeight="1" x14ac:dyDescent="0.2">
      <c r="A131" s="26" t="s">
        <v>255</v>
      </c>
      <c r="B131" s="25" t="s">
        <v>28</v>
      </c>
      <c r="C131" s="26" t="s">
        <v>288</v>
      </c>
      <c r="D131" s="37">
        <v>10</v>
      </c>
      <c r="E131" s="28">
        <v>3.43</v>
      </c>
      <c r="F131" s="28">
        <v>31.99</v>
      </c>
      <c r="G131" s="29">
        <f>E131+F131</f>
        <v>35.42</v>
      </c>
      <c r="H131" s="29">
        <f>TRUNC(D131 * E131, 2)</f>
        <v>34.299999999999997</v>
      </c>
      <c r="I131" s="29">
        <f>J131 - H131</f>
        <v>319.89999999999998</v>
      </c>
      <c r="J131" s="29">
        <f>TRUNC(D131 * G131, 2)</f>
        <v>354.2</v>
      </c>
      <c r="K131" s="14"/>
      <c r="L131" s="14"/>
      <c r="M131" s="15"/>
      <c r="N131" s="14"/>
      <c r="O131" s="14"/>
      <c r="P131" s="14"/>
      <c r="Q131" s="14"/>
      <c r="R131" s="14"/>
      <c r="S131" s="14"/>
      <c r="T131" s="14"/>
      <c r="U131" s="14"/>
    </row>
    <row r="132" spans="1:21" s="8" customFormat="1" ht="27.75" customHeight="1" x14ac:dyDescent="0.2">
      <c r="A132" s="26" t="s">
        <v>256</v>
      </c>
      <c r="B132" s="25" t="s">
        <v>257</v>
      </c>
      <c r="C132" s="26" t="s">
        <v>285</v>
      </c>
      <c r="D132" s="37">
        <v>475</v>
      </c>
      <c r="E132" s="28">
        <v>2.2599999999999998</v>
      </c>
      <c r="F132" s="28">
        <v>2.4</v>
      </c>
      <c r="G132" s="29">
        <f>E132+F132</f>
        <v>4.66</v>
      </c>
      <c r="H132" s="29">
        <f>TRUNC(D132 * E132, 2)</f>
        <v>1073.5</v>
      </c>
      <c r="I132" s="29">
        <f>J132 - H132</f>
        <v>1140</v>
      </c>
      <c r="J132" s="29">
        <f>TRUNC(D132 * G132, 2)</f>
        <v>2213.5</v>
      </c>
      <c r="K132" s="14"/>
      <c r="L132" s="14"/>
      <c r="M132" s="17"/>
      <c r="N132" s="14"/>
      <c r="O132" s="14"/>
      <c r="P132" s="14"/>
      <c r="Q132" s="14"/>
      <c r="R132" s="14"/>
      <c r="S132" s="14"/>
      <c r="T132" s="14"/>
      <c r="U132" s="14"/>
    </row>
    <row r="133" spans="1:21" s="8" customFormat="1" x14ac:dyDescent="0.2">
      <c r="A133" s="25"/>
      <c r="B133" s="25"/>
      <c r="C133" s="26"/>
      <c r="D133" s="27"/>
      <c r="E133" s="28"/>
      <c r="F133" s="28"/>
      <c r="G133" s="29"/>
      <c r="H133" s="29"/>
      <c r="I133" s="29"/>
      <c r="J133" s="29"/>
      <c r="K133" s="14"/>
      <c r="L133" s="14"/>
      <c r="M133" s="17"/>
      <c r="N133" s="14"/>
      <c r="O133" s="14"/>
      <c r="P133" s="14"/>
      <c r="Q133" s="14"/>
      <c r="R133" s="14"/>
      <c r="S133" s="14"/>
      <c r="T133" s="14"/>
      <c r="U133" s="14"/>
    </row>
    <row r="134" spans="1:21" ht="20.100000000000001" customHeight="1" x14ac:dyDescent="0.2">
      <c r="A134" s="31"/>
      <c r="B134" s="31"/>
      <c r="C134" s="31"/>
      <c r="D134" s="31"/>
      <c r="E134" s="31"/>
      <c r="F134" s="31"/>
      <c r="G134" s="31" t="s">
        <v>86</v>
      </c>
      <c r="H134" s="32">
        <f>SUM(H16:H133)</f>
        <v>90213.310000000056</v>
      </c>
      <c r="I134" s="32">
        <f>SUM(I16:I133)</f>
        <v>239553.31000000006</v>
      </c>
      <c r="J134" s="32">
        <f>J15+J21+J42+J47+J52+J57+J79+J86+J93+J130</f>
        <v>329766.62</v>
      </c>
      <c r="K134" s="11"/>
      <c r="L134" s="11"/>
      <c r="M134" s="12"/>
      <c r="N134" s="11"/>
      <c r="O134" s="11"/>
      <c r="P134" s="11"/>
      <c r="Q134" s="11"/>
      <c r="R134" s="11"/>
      <c r="S134" s="11"/>
      <c r="T134" s="11"/>
      <c r="U134" s="11"/>
    </row>
    <row r="135" spans="1:21" x14ac:dyDescent="0.2">
      <c r="A135" s="33"/>
      <c r="B135" s="33"/>
      <c r="C135" s="33"/>
      <c r="D135" s="33"/>
      <c r="E135" s="33"/>
      <c r="F135" s="33"/>
      <c r="G135" s="33"/>
      <c r="H135" s="34" t="s">
        <v>91</v>
      </c>
      <c r="I135" s="35" t="s">
        <v>6</v>
      </c>
      <c r="J135" s="36" t="s">
        <v>92</v>
      </c>
      <c r="K135" s="11"/>
      <c r="L135" s="11"/>
      <c r="M135" s="12"/>
      <c r="N135" s="11"/>
      <c r="O135" s="11"/>
      <c r="P135" s="11"/>
      <c r="Q135" s="11"/>
      <c r="R135" s="11"/>
      <c r="S135" s="11"/>
      <c r="T135" s="11"/>
      <c r="U135" s="11"/>
    </row>
    <row r="136" spans="1:21" x14ac:dyDescent="0.2">
      <c r="K136" s="11"/>
      <c r="L136" s="11"/>
      <c r="M136" s="12"/>
      <c r="N136" s="11"/>
      <c r="O136" s="11"/>
      <c r="P136" s="11"/>
      <c r="Q136" s="11"/>
      <c r="R136" s="11"/>
      <c r="S136" s="11"/>
      <c r="T136" s="11"/>
      <c r="U136" s="11"/>
    </row>
    <row r="137" spans="1:21" x14ac:dyDescent="0.2">
      <c r="A137" s="11"/>
      <c r="B137" s="143" t="s">
        <v>87</v>
      </c>
      <c r="C137" s="143"/>
      <c r="D137" s="143"/>
      <c r="E137" s="143"/>
      <c r="F137" s="143"/>
      <c r="G137" s="143"/>
      <c r="H137" s="143"/>
      <c r="I137" s="143"/>
      <c r="J137" s="11"/>
      <c r="K137" s="11"/>
      <c r="L137" s="11"/>
      <c r="M137" s="12"/>
      <c r="N137" s="11"/>
      <c r="O137" s="11"/>
      <c r="P137" s="11"/>
      <c r="Q137" s="11"/>
      <c r="R137" s="11"/>
      <c r="S137" s="11"/>
      <c r="T137" s="11"/>
      <c r="U137" s="11"/>
    </row>
    <row r="138" spans="1:21" x14ac:dyDescent="0.2">
      <c r="A138" s="11"/>
      <c r="B138" s="143"/>
      <c r="C138" s="143"/>
      <c r="D138" s="143"/>
      <c r="E138" s="143"/>
      <c r="F138" s="143"/>
      <c r="G138" s="143"/>
      <c r="H138" s="143"/>
      <c r="I138" s="143"/>
      <c r="J138" s="11"/>
      <c r="K138" s="11"/>
      <c r="L138" s="11"/>
      <c r="M138" s="12"/>
      <c r="N138" s="11"/>
      <c r="O138" s="11"/>
      <c r="P138" s="11"/>
      <c r="Q138" s="11"/>
      <c r="R138" s="11"/>
      <c r="S138" s="11"/>
      <c r="T138" s="11"/>
      <c r="U138" s="11"/>
    </row>
    <row r="139" spans="1:21" x14ac:dyDescent="0.2">
      <c r="A139" s="11"/>
      <c r="B139" s="21"/>
      <c r="C139" s="21"/>
      <c r="D139" s="21"/>
      <c r="E139" s="21"/>
      <c r="F139" s="21"/>
      <c r="G139" s="11"/>
      <c r="H139" s="11"/>
      <c r="I139" s="11"/>
      <c r="J139" s="11"/>
      <c r="K139" s="11"/>
      <c r="L139" s="11"/>
      <c r="M139" s="12"/>
      <c r="N139" s="11"/>
      <c r="O139" s="11"/>
      <c r="P139" s="11"/>
      <c r="Q139" s="11"/>
      <c r="R139" s="11"/>
      <c r="S139" s="11"/>
      <c r="T139" s="11"/>
      <c r="U139" s="11"/>
    </row>
    <row r="140" spans="1:21" x14ac:dyDescent="0.2">
      <c r="A140" s="11"/>
      <c r="B140" s="21"/>
      <c r="C140" s="21"/>
      <c r="D140" s="21"/>
      <c r="E140" s="21"/>
      <c r="F140" s="21"/>
      <c r="G140" s="11"/>
      <c r="H140" s="11"/>
      <c r="I140" s="11"/>
      <c r="J140" s="11"/>
      <c r="K140" s="11"/>
      <c r="L140" s="11"/>
      <c r="M140" s="12"/>
      <c r="N140" s="11"/>
      <c r="O140" s="11"/>
      <c r="P140" s="11"/>
      <c r="Q140" s="11"/>
      <c r="R140" s="11"/>
      <c r="S140" s="11"/>
      <c r="T140" s="11"/>
      <c r="U140" s="11"/>
    </row>
    <row r="141" spans="1:21" x14ac:dyDescent="0.2">
      <c r="K141" s="11"/>
      <c r="L141" s="11"/>
      <c r="M141" s="12"/>
      <c r="N141" s="11"/>
      <c r="O141" s="11"/>
      <c r="P141" s="11"/>
      <c r="Q141" s="11"/>
      <c r="R141" s="11"/>
      <c r="S141" s="11"/>
      <c r="T141" s="11"/>
      <c r="U141" s="11"/>
    </row>
    <row r="142" spans="1:21" x14ac:dyDescent="0.2">
      <c r="K142" s="11"/>
      <c r="L142" s="11"/>
      <c r="M142" s="12"/>
      <c r="N142" s="11"/>
      <c r="O142" s="11"/>
      <c r="P142" s="11"/>
      <c r="Q142" s="11"/>
      <c r="R142" s="11"/>
      <c r="S142" s="11"/>
      <c r="T142" s="11"/>
      <c r="U142" s="11"/>
    </row>
    <row r="143" spans="1:21" x14ac:dyDescent="0.2">
      <c r="K143" s="11"/>
      <c r="L143" s="11"/>
      <c r="M143" s="12"/>
      <c r="N143" s="11"/>
      <c r="O143" s="11"/>
      <c r="P143" s="11"/>
      <c r="Q143" s="11"/>
      <c r="R143" s="11"/>
      <c r="S143" s="11"/>
      <c r="T143" s="11"/>
      <c r="U143" s="11"/>
    </row>
    <row r="144" spans="1:21" x14ac:dyDescent="0.2">
      <c r="K144" s="11"/>
      <c r="L144" s="11"/>
      <c r="M144" s="12"/>
      <c r="N144" s="11"/>
      <c r="O144" s="11"/>
      <c r="P144" s="11"/>
      <c r="Q144" s="11"/>
      <c r="R144" s="11"/>
      <c r="S144" s="11"/>
      <c r="T144" s="11"/>
      <c r="U144" s="11"/>
    </row>
    <row r="145" spans="11:21" x14ac:dyDescent="0.2">
      <c r="K145" s="11"/>
      <c r="L145" s="11"/>
      <c r="M145" s="12"/>
      <c r="N145" s="11"/>
      <c r="O145" s="11"/>
      <c r="P145" s="11"/>
      <c r="Q145" s="11"/>
      <c r="R145" s="11"/>
      <c r="S145" s="11"/>
      <c r="T145" s="11"/>
      <c r="U145" s="11"/>
    </row>
    <row r="146" spans="11:21" x14ac:dyDescent="0.2">
      <c r="K146" s="11"/>
      <c r="L146" s="11"/>
      <c r="M146" s="12"/>
      <c r="N146" s="11"/>
      <c r="O146" s="11"/>
      <c r="P146" s="11"/>
      <c r="Q146" s="11"/>
      <c r="R146" s="11"/>
      <c r="S146" s="11"/>
      <c r="T146" s="11"/>
      <c r="U146" s="11"/>
    </row>
    <row r="147" spans="11:21" x14ac:dyDescent="0.2">
      <c r="K147" s="11"/>
      <c r="L147" s="11"/>
      <c r="M147" s="12"/>
      <c r="N147" s="11"/>
      <c r="O147" s="11"/>
      <c r="P147" s="11"/>
      <c r="Q147" s="11"/>
      <c r="R147" s="11"/>
      <c r="S147" s="11"/>
      <c r="T147" s="11"/>
      <c r="U147" s="11"/>
    </row>
    <row r="148" spans="11:21" x14ac:dyDescent="0.2">
      <c r="K148" s="11"/>
      <c r="L148" s="11"/>
      <c r="M148" s="12"/>
      <c r="N148" s="11"/>
      <c r="O148" s="11"/>
      <c r="P148" s="11"/>
      <c r="Q148" s="11"/>
      <c r="R148" s="11"/>
      <c r="S148" s="11"/>
      <c r="T148" s="11"/>
      <c r="U148" s="11"/>
    </row>
    <row r="149" spans="11:21" x14ac:dyDescent="0.2">
      <c r="K149" s="11"/>
      <c r="L149" s="11"/>
      <c r="M149" s="12"/>
      <c r="N149" s="11"/>
      <c r="O149" s="11"/>
      <c r="P149" s="11"/>
      <c r="Q149" s="11"/>
      <c r="R149" s="11"/>
      <c r="S149" s="11"/>
      <c r="T149" s="11"/>
      <c r="U149" s="11"/>
    </row>
    <row r="150" spans="11:21" x14ac:dyDescent="0.2">
      <c r="K150" s="11"/>
      <c r="L150" s="11"/>
      <c r="M150" s="12"/>
      <c r="N150" s="11"/>
      <c r="O150" s="11"/>
      <c r="P150" s="11"/>
      <c r="Q150" s="11"/>
      <c r="R150" s="11"/>
      <c r="S150" s="11"/>
      <c r="T150" s="11"/>
      <c r="U150" s="11"/>
    </row>
    <row r="151" spans="11:21" x14ac:dyDescent="0.2">
      <c r="K151" s="11"/>
      <c r="L151" s="11"/>
      <c r="M151" s="12"/>
      <c r="N151" s="11"/>
      <c r="O151" s="11"/>
      <c r="P151" s="11"/>
      <c r="Q151" s="11"/>
      <c r="R151" s="11"/>
      <c r="S151" s="11"/>
      <c r="T151" s="11"/>
      <c r="U151" s="11"/>
    </row>
    <row r="152" spans="11:21" x14ac:dyDescent="0.2">
      <c r="K152" s="11"/>
      <c r="L152" s="11"/>
      <c r="M152" s="12"/>
      <c r="N152" s="11"/>
      <c r="O152" s="11"/>
      <c r="P152" s="11"/>
      <c r="Q152" s="11"/>
      <c r="R152" s="11"/>
      <c r="S152" s="11"/>
      <c r="T152" s="11"/>
      <c r="U152" s="11"/>
    </row>
    <row r="153" spans="11:21" x14ac:dyDescent="0.2">
      <c r="K153" s="11"/>
      <c r="L153" s="11"/>
      <c r="M153" s="12"/>
      <c r="N153" s="11"/>
      <c r="O153" s="11"/>
      <c r="P153" s="11"/>
      <c r="Q153" s="11"/>
      <c r="R153" s="11"/>
      <c r="S153" s="11"/>
      <c r="T153" s="11"/>
      <c r="U153" s="11"/>
    </row>
    <row r="154" spans="11:21" x14ac:dyDescent="0.2">
      <c r="K154" s="11"/>
      <c r="L154" s="11"/>
      <c r="M154" s="12"/>
      <c r="N154" s="11"/>
      <c r="O154" s="11"/>
      <c r="P154" s="11"/>
      <c r="Q154" s="11"/>
      <c r="R154" s="11"/>
      <c r="S154" s="11"/>
      <c r="T154" s="11"/>
      <c r="U154" s="11"/>
    </row>
    <row r="155" spans="11:21" x14ac:dyDescent="0.2">
      <c r="K155" s="11"/>
      <c r="L155" s="11"/>
      <c r="M155" s="12"/>
      <c r="N155" s="11"/>
      <c r="O155" s="11"/>
      <c r="P155" s="11"/>
      <c r="Q155" s="11"/>
      <c r="R155" s="11"/>
      <c r="S155" s="11"/>
      <c r="T155" s="11"/>
      <c r="U155" s="11"/>
    </row>
    <row r="156" spans="11:21" x14ac:dyDescent="0.2">
      <c r="K156" s="11"/>
      <c r="L156" s="11"/>
      <c r="M156" s="12"/>
      <c r="N156" s="11"/>
      <c r="O156" s="11"/>
      <c r="P156" s="11"/>
      <c r="Q156" s="11"/>
      <c r="R156" s="11"/>
      <c r="S156" s="11"/>
      <c r="T156" s="11"/>
      <c r="U156" s="11"/>
    </row>
    <row r="157" spans="11:21" x14ac:dyDescent="0.2">
      <c r="K157" s="11"/>
      <c r="L157" s="11"/>
      <c r="M157" s="12"/>
      <c r="N157" s="11"/>
      <c r="O157" s="11"/>
      <c r="P157" s="11"/>
      <c r="Q157" s="11"/>
      <c r="R157" s="11"/>
      <c r="S157" s="11"/>
      <c r="T157" s="11"/>
      <c r="U157" s="11"/>
    </row>
    <row r="158" spans="11:21" x14ac:dyDescent="0.2">
      <c r="K158" s="11"/>
      <c r="L158" s="11"/>
      <c r="M158" s="12"/>
      <c r="N158" s="11"/>
      <c r="O158" s="11"/>
      <c r="P158" s="11"/>
      <c r="Q158" s="11"/>
      <c r="R158" s="11"/>
      <c r="S158" s="11"/>
      <c r="T158" s="11"/>
      <c r="U158" s="11"/>
    </row>
    <row r="159" spans="11:21" x14ac:dyDescent="0.2">
      <c r="K159" s="11"/>
      <c r="L159" s="11"/>
      <c r="M159" s="12"/>
      <c r="N159" s="11"/>
      <c r="O159" s="11"/>
      <c r="P159" s="11"/>
      <c r="Q159" s="11"/>
      <c r="R159" s="11"/>
      <c r="S159" s="11"/>
      <c r="T159" s="11"/>
      <c r="U159" s="11"/>
    </row>
    <row r="160" spans="11:21" x14ac:dyDescent="0.2">
      <c r="K160" s="11"/>
      <c r="L160" s="11"/>
      <c r="M160" s="12"/>
      <c r="N160" s="11"/>
      <c r="O160" s="11"/>
      <c r="P160" s="11"/>
      <c r="Q160" s="11"/>
      <c r="R160" s="11"/>
      <c r="S160" s="11"/>
      <c r="T160" s="11"/>
      <c r="U160" s="11"/>
    </row>
    <row r="161" spans="11:21" x14ac:dyDescent="0.2">
      <c r="K161" s="11"/>
      <c r="L161" s="11"/>
      <c r="M161" s="12"/>
      <c r="N161" s="11"/>
      <c r="O161" s="11"/>
      <c r="P161" s="11"/>
      <c r="Q161" s="11"/>
      <c r="R161" s="11"/>
      <c r="S161" s="11"/>
      <c r="T161" s="11"/>
      <c r="U161" s="11"/>
    </row>
    <row r="162" spans="11:21" x14ac:dyDescent="0.2">
      <c r="K162" s="11"/>
      <c r="L162" s="11"/>
      <c r="M162" s="12"/>
      <c r="N162" s="11"/>
      <c r="O162" s="11"/>
      <c r="P162" s="11"/>
      <c r="Q162" s="11"/>
      <c r="R162" s="11"/>
      <c r="S162" s="11"/>
      <c r="T162" s="11"/>
      <c r="U162" s="11"/>
    </row>
    <row r="163" spans="11:21" x14ac:dyDescent="0.2">
      <c r="K163" s="11"/>
      <c r="L163" s="11"/>
      <c r="M163" s="12"/>
      <c r="N163" s="11"/>
      <c r="O163" s="11"/>
      <c r="P163" s="11"/>
      <c r="Q163" s="11"/>
      <c r="R163" s="11"/>
      <c r="S163" s="11"/>
      <c r="T163" s="11"/>
      <c r="U163" s="11"/>
    </row>
    <row r="164" spans="11:21" x14ac:dyDescent="0.2">
      <c r="K164" s="11"/>
      <c r="L164" s="11"/>
      <c r="M164" s="12"/>
      <c r="N164" s="11"/>
      <c r="O164" s="11"/>
      <c r="P164" s="11"/>
      <c r="Q164" s="11"/>
      <c r="R164" s="11"/>
      <c r="S164" s="11"/>
      <c r="T164" s="11"/>
      <c r="U164" s="11"/>
    </row>
    <row r="165" spans="11:21" x14ac:dyDescent="0.2">
      <c r="K165" s="11"/>
      <c r="L165" s="11"/>
      <c r="M165" s="12"/>
      <c r="N165" s="11"/>
      <c r="O165" s="11"/>
      <c r="P165" s="11"/>
      <c r="Q165" s="11"/>
      <c r="R165" s="11"/>
      <c r="S165" s="11"/>
      <c r="T165" s="11"/>
      <c r="U165" s="11"/>
    </row>
    <row r="166" spans="11:21" x14ac:dyDescent="0.2">
      <c r="K166" s="11"/>
      <c r="L166" s="11"/>
      <c r="M166" s="12"/>
      <c r="N166" s="11"/>
      <c r="O166" s="11"/>
      <c r="P166" s="11"/>
      <c r="Q166" s="11"/>
      <c r="R166" s="11"/>
      <c r="S166" s="11"/>
      <c r="T166" s="11"/>
      <c r="U166" s="11"/>
    </row>
    <row r="167" spans="11:21" x14ac:dyDescent="0.2">
      <c r="K167" s="11"/>
      <c r="L167" s="11"/>
      <c r="M167" s="12"/>
      <c r="N167" s="11"/>
      <c r="O167" s="11"/>
      <c r="P167" s="11"/>
      <c r="Q167" s="11"/>
      <c r="R167" s="11"/>
      <c r="S167" s="11"/>
      <c r="T167" s="11"/>
      <c r="U167" s="11"/>
    </row>
    <row r="168" spans="11:21" x14ac:dyDescent="0.2">
      <c r="K168" s="11"/>
      <c r="L168" s="11"/>
      <c r="M168" s="12"/>
      <c r="N168" s="11"/>
      <c r="O168" s="11"/>
      <c r="P168" s="11"/>
      <c r="Q168" s="11"/>
      <c r="R168" s="11"/>
      <c r="S168" s="11"/>
      <c r="T168" s="11"/>
      <c r="U168" s="11"/>
    </row>
    <row r="169" spans="11:21" x14ac:dyDescent="0.2">
      <c r="K169" s="11"/>
      <c r="L169" s="11"/>
      <c r="M169" s="12"/>
      <c r="N169" s="11"/>
      <c r="O169" s="11"/>
      <c r="P169" s="11"/>
      <c r="Q169" s="11"/>
      <c r="R169" s="11"/>
      <c r="S169" s="11"/>
      <c r="T169" s="11"/>
      <c r="U169" s="11"/>
    </row>
    <row r="170" spans="11:21" x14ac:dyDescent="0.2">
      <c r="K170" s="11"/>
      <c r="L170" s="11"/>
      <c r="M170" s="12"/>
      <c r="N170" s="11"/>
      <c r="O170" s="11"/>
      <c r="P170" s="11"/>
      <c r="Q170" s="11"/>
      <c r="R170" s="11"/>
      <c r="S170" s="11"/>
      <c r="T170" s="11"/>
      <c r="U170" s="11"/>
    </row>
    <row r="171" spans="11:21" x14ac:dyDescent="0.2">
      <c r="K171" s="11"/>
      <c r="L171" s="11"/>
      <c r="M171" s="12"/>
      <c r="N171" s="11"/>
      <c r="O171" s="11"/>
      <c r="P171" s="11"/>
      <c r="Q171" s="11"/>
      <c r="R171" s="11"/>
      <c r="S171" s="11"/>
      <c r="T171" s="11"/>
      <c r="U171" s="11"/>
    </row>
    <row r="172" spans="11:21" x14ac:dyDescent="0.2">
      <c r="K172" s="11"/>
      <c r="L172" s="11"/>
      <c r="M172" s="12"/>
      <c r="N172" s="11"/>
      <c r="O172" s="11"/>
      <c r="P172" s="11"/>
      <c r="Q172" s="11"/>
      <c r="R172" s="11"/>
      <c r="S172" s="11"/>
      <c r="T172" s="11"/>
      <c r="U172" s="11"/>
    </row>
    <row r="173" spans="11:21" x14ac:dyDescent="0.2">
      <c r="K173" s="11"/>
      <c r="L173" s="11"/>
      <c r="M173" s="12"/>
      <c r="N173" s="11"/>
      <c r="O173" s="11"/>
      <c r="P173" s="11"/>
      <c r="Q173" s="11"/>
      <c r="R173" s="11"/>
      <c r="S173" s="11"/>
      <c r="T173" s="11"/>
      <c r="U173" s="11"/>
    </row>
    <row r="174" spans="11:21" x14ac:dyDescent="0.2">
      <c r="K174" s="11"/>
      <c r="L174" s="11"/>
      <c r="M174" s="12"/>
      <c r="N174" s="11"/>
      <c r="O174" s="11"/>
      <c r="P174" s="11"/>
      <c r="Q174" s="11"/>
      <c r="R174" s="11"/>
      <c r="S174" s="11"/>
      <c r="T174" s="11"/>
      <c r="U174" s="11"/>
    </row>
    <row r="175" spans="11:21" x14ac:dyDescent="0.2">
      <c r="K175" s="11"/>
      <c r="L175" s="11"/>
      <c r="M175" s="12"/>
      <c r="N175" s="11"/>
      <c r="O175" s="11"/>
      <c r="P175" s="11"/>
      <c r="Q175" s="11"/>
      <c r="R175" s="11"/>
      <c r="S175" s="11"/>
      <c r="T175" s="11"/>
      <c r="U175" s="11"/>
    </row>
    <row r="176" spans="11:21" x14ac:dyDescent="0.2">
      <c r="K176" s="11"/>
      <c r="L176" s="11"/>
      <c r="M176" s="12"/>
      <c r="N176" s="11"/>
      <c r="O176" s="11"/>
      <c r="P176" s="11"/>
      <c r="Q176" s="11"/>
      <c r="R176" s="11"/>
      <c r="S176" s="11"/>
      <c r="T176" s="11"/>
      <c r="U176" s="11"/>
    </row>
  </sheetData>
  <sheetProtection algorithmName="SHA-512" hashValue="nbvV2q/t5YacSRLGUNf3p8wq+6Igm5+DO/nqgK0aibm7oSaFKS7O0Ozs5eUTvtTStGJVpBdHTUVcKVbJPXD+zw==" saltValue="4P07RDGNB1o+MOZZPHCNMg==" spinCount="100000" sheet="1" objects="1" scenarios="1"/>
  <mergeCells count="22">
    <mergeCell ref="B137:I138"/>
    <mergeCell ref="F2:G3"/>
    <mergeCell ref="C2:E3"/>
    <mergeCell ref="Q5:R5"/>
    <mergeCell ref="A12:J12"/>
    <mergeCell ref="A13:A14"/>
    <mergeCell ref="B13:B14"/>
    <mergeCell ref="C13:C14"/>
    <mergeCell ref="D13:D14"/>
    <mergeCell ref="E13:G13"/>
    <mergeCell ref="H13:J13"/>
    <mergeCell ref="M13:M14"/>
    <mergeCell ref="I8:J8"/>
    <mergeCell ref="I9:J9"/>
    <mergeCell ref="I10:J10"/>
    <mergeCell ref="G8:H8"/>
    <mergeCell ref="G10:H10"/>
    <mergeCell ref="G9:H9"/>
    <mergeCell ref="C1:D1"/>
    <mergeCell ref="I2:J4"/>
    <mergeCell ref="Q3:R3"/>
    <mergeCell ref="Q4:R4"/>
  </mergeCells>
  <phoneticPr fontId="24" type="noConversion"/>
  <pageMargins left="0.51181102362204722" right="0.51181102362204722" top="0.98425196850393704" bottom="0.98425196850393704" header="0.51181102362204722" footer="0.51181102362204722"/>
  <pageSetup paperSize="9" scale="54" fitToHeight="0" orientation="portrait" r:id="rId1"/>
  <headerFooter>
    <oddHeader xml:space="preserve">&amp;L &amp;C </oddHeader>
    <oddFooter>&amp;L &amp;C&amp;10&amp;P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3"/>
  <sheetViews>
    <sheetView showOutlineSymbols="0" view="pageBreakPreview" zoomScale="85" zoomScaleNormal="100" zoomScaleSheetLayoutView="85" workbookViewId="0">
      <selection activeCell="E13" sqref="E13"/>
    </sheetView>
  </sheetViews>
  <sheetFormatPr defaultRowHeight="14.25" x14ac:dyDescent="0.2"/>
  <cols>
    <col min="1" max="1" width="10.5" style="46" customWidth="1"/>
    <col min="2" max="2" width="45.75" style="46" customWidth="1"/>
    <col min="3" max="3" width="17" style="46" customWidth="1"/>
    <col min="4" max="7" width="12" style="46" bestFit="1" customWidth="1"/>
    <col min="8" max="10" width="12" style="46" customWidth="1"/>
    <col min="11" max="11" width="15.875" style="46" customWidth="1"/>
    <col min="12" max="31" width="12" style="46" bestFit="1" customWidth="1"/>
    <col min="32" max="16384" width="9" style="46"/>
  </cols>
  <sheetData>
    <row r="1" spans="1:11" ht="61.5" customHeight="1" x14ac:dyDescent="0.2">
      <c r="B1" s="143" t="s">
        <v>43</v>
      </c>
      <c r="C1" s="143"/>
      <c r="D1" s="45"/>
    </row>
    <row r="2" spans="1:11" ht="15" x14ac:dyDescent="0.2">
      <c r="A2" s="47"/>
      <c r="C2" s="47"/>
      <c r="E2" s="48" t="s">
        <v>44</v>
      </c>
      <c r="F2" s="48"/>
      <c r="G2" s="159" t="s">
        <v>0</v>
      </c>
      <c r="H2" s="159"/>
      <c r="I2" s="159" t="s">
        <v>90</v>
      </c>
      <c r="J2" s="159"/>
    </row>
    <row r="3" spans="1:11" ht="20.25" customHeight="1" x14ac:dyDescent="0.2">
      <c r="A3" s="49" t="s">
        <v>33</v>
      </c>
      <c r="B3" s="162"/>
      <c r="C3" s="163"/>
      <c r="E3" s="164" t="s">
        <v>115</v>
      </c>
      <c r="F3" s="164"/>
      <c r="G3" s="166" t="s">
        <v>116</v>
      </c>
      <c r="H3" s="166"/>
      <c r="I3" s="167" t="s">
        <v>126</v>
      </c>
      <c r="J3" s="167"/>
    </row>
    <row r="4" spans="1:11" ht="20.25" customHeight="1" x14ac:dyDescent="0.2">
      <c r="A4" s="49" t="s">
        <v>34</v>
      </c>
      <c r="B4" s="168"/>
      <c r="C4" s="169"/>
      <c r="D4" s="42"/>
      <c r="E4" s="165"/>
      <c r="F4" s="165"/>
      <c r="G4" s="166"/>
      <c r="H4" s="166"/>
      <c r="I4" s="167"/>
      <c r="J4" s="167"/>
    </row>
    <row r="5" spans="1:11" ht="20.25" customHeight="1" x14ac:dyDescent="0.2">
      <c r="A5" s="49" t="s">
        <v>35</v>
      </c>
      <c r="B5" s="168"/>
      <c r="C5" s="169"/>
      <c r="D5" s="42"/>
      <c r="E5" s="43"/>
      <c r="F5" s="43"/>
      <c r="G5" s="44"/>
      <c r="H5" s="44"/>
      <c r="I5" s="167"/>
      <c r="J5" s="167"/>
    </row>
    <row r="6" spans="1:11" ht="20.25" customHeight="1" x14ac:dyDescent="0.2">
      <c r="A6" s="49" t="s">
        <v>36</v>
      </c>
      <c r="B6" s="168"/>
      <c r="C6" s="169"/>
      <c r="D6" s="42"/>
      <c r="E6" s="43"/>
      <c r="F6" s="43"/>
      <c r="G6" s="44"/>
      <c r="H6" s="44"/>
      <c r="I6" s="44"/>
      <c r="J6" s="44"/>
    </row>
    <row r="7" spans="1:11" ht="20.25" customHeight="1" x14ac:dyDescent="0.2">
      <c r="A7" s="49" t="s">
        <v>37</v>
      </c>
      <c r="B7" s="180"/>
      <c r="C7" s="181"/>
      <c r="D7" s="42"/>
      <c r="E7" s="44"/>
      <c r="F7" s="44"/>
      <c r="G7" s="44"/>
      <c r="H7" s="44"/>
      <c r="I7" s="44"/>
      <c r="J7" s="44"/>
    </row>
    <row r="8" spans="1:11" x14ac:dyDescent="0.2">
      <c r="A8" s="44"/>
      <c r="B8" s="44"/>
      <c r="C8" s="44"/>
      <c r="D8" s="160"/>
      <c r="E8" s="161"/>
      <c r="F8" s="161"/>
      <c r="G8" s="161"/>
      <c r="H8" s="44"/>
      <c r="I8" s="44"/>
      <c r="J8" s="44"/>
    </row>
    <row r="9" spans="1:11" ht="26.25" customHeight="1" x14ac:dyDescent="0.2">
      <c r="A9" s="172" t="s">
        <v>71</v>
      </c>
      <c r="B9" s="173"/>
      <c r="C9" s="173"/>
      <c r="D9" s="173"/>
      <c r="E9" s="173"/>
      <c r="F9" s="174"/>
      <c r="G9" s="50"/>
      <c r="H9" s="51"/>
      <c r="I9" s="51"/>
      <c r="J9" s="51"/>
      <c r="K9" s="51"/>
    </row>
    <row r="10" spans="1:11" s="55" customFormat="1" ht="45" x14ac:dyDescent="0.2">
      <c r="A10" s="178" t="s">
        <v>1</v>
      </c>
      <c r="B10" s="178" t="s">
        <v>2</v>
      </c>
      <c r="C10" s="178" t="s">
        <v>72</v>
      </c>
      <c r="D10" s="52" t="s">
        <v>73</v>
      </c>
      <c r="E10" s="52" t="s">
        <v>118</v>
      </c>
      <c r="F10" s="52" t="s">
        <v>74</v>
      </c>
      <c r="G10" s="53"/>
      <c r="H10" s="54"/>
      <c r="I10" s="54"/>
      <c r="J10" s="54"/>
    </row>
    <row r="11" spans="1:11" s="55" customFormat="1" ht="47.25" customHeight="1" x14ac:dyDescent="0.2">
      <c r="A11" s="178"/>
      <c r="B11" s="178"/>
      <c r="C11" s="178"/>
      <c r="D11" s="56" t="s">
        <v>75</v>
      </c>
      <c r="E11" s="57" t="s">
        <v>114</v>
      </c>
      <c r="F11" s="57" t="s">
        <v>84</v>
      </c>
      <c r="G11" s="53"/>
      <c r="H11" s="54"/>
      <c r="I11" s="54"/>
      <c r="J11" s="54"/>
    </row>
    <row r="12" spans="1:11" s="55" customFormat="1" ht="20.25" customHeight="1" x14ac:dyDescent="0.2">
      <c r="A12" s="179"/>
      <c r="B12" s="179"/>
      <c r="C12" s="179"/>
      <c r="D12" s="58" t="s">
        <v>76</v>
      </c>
      <c r="E12" s="59" t="s">
        <v>76</v>
      </c>
      <c r="F12" s="59" t="s">
        <v>76</v>
      </c>
      <c r="G12" s="53"/>
      <c r="H12" s="54"/>
      <c r="I12" s="54"/>
      <c r="J12" s="54"/>
    </row>
    <row r="13" spans="1:11" ht="17.100000000000001" customHeight="1" x14ac:dyDescent="0.2">
      <c r="A13" s="175" t="s">
        <v>7</v>
      </c>
      <c r="B13" s="176" t="s">
        <v>8</v>
      </c>
      <c r="C13" s="60">
        <f>SUM(D13:J13)</f>
        <v>1</v>
      </c>
      <c r="D13" s="6">
        <v>0.6</v>
      </c>
      <c r="E13" s="6">
        <v>0.4</v>
      </c>
      <c r="F13" s="60"/>
      <c r="G13" s="53"/>
      <c r="H13" s="54"/>
      <c r="I13" s="54"/>
      <c r="J13" s="54"/>
    </row>
    <row r="14" spans="1:11" ht="17.100000000000001" customHeight="1" x14ac:dyDescent="0.2">
      <c r="A14" s="170"/>
      <c r="B14" s="171"/>
      <c r="C14" s="61">
        <f>'Orçamento Licitantes'!J15</f>
        <v>11657.679999999998</v>
      </c>
      <c r="D14" s="62">
        <f t="shared" ref="D14:E14" si="0">$C$14*D13</f>
        <v>6994.6079999999993</v>
      </c>
      <c r="E14" s="62">
        <f t="shared" si="0"/>
        <v>4663.0719999999992</v>
      </c>
      <c r="F14" s="62"/>
      <c r="G14" s="53"/>
      <c r="H14" s="54"/>
      <c r="I14" s="54"/>
      <c r="J14" s="54"/>
    </row>
    <row r="15" spans="1:11" ht="17.100000000000001" customHeight="1" x14ac:dyDescent="0.2">
      <c r="A15" s="170" t="s">
        <v>17</v>
      </c>
      <c r="B15" s="171" t="s">
        <v>96</v>
      </c>
      <c r="C15" s="60">
        <f>SUM(D15:J15)</f>
        <v>1</v>
      </c>
      <c r="D15" s="6">
        <v>0.4</v>
      </c>
      <c r="E15" s="6">
        <v>0.6</v>
      </c>
      <c r="F15" s="60"/>
      <c r="G15" s="53"/>
      <c r="H15" s="54"/>
      <c r="I15" s="54"/>
      <c r="J15" s="54"/>
    </row>
    <row r="16" spans="1:11" ht="17.100000000000001" customHeight="1" x14ac:dyDescent="0.2">
      <c r="A16" s="170"/>
      <c r="B16" s="171"/>
      <c r="C16" s="61">
        <f>'Orçamento Licitantes'!J21</f>
        <v>69453.94</v>
      </c>
      <c r="D16" s="62">
        <f t="shared" ref="D16:E16" si="1">$C$16*D15</f>
        <v>27781.576000000001</v>
      </c>
      <c r="E16" s="62">
        <f t="shared" si="1"/>
        <v>41672.364000000001</v>
      </c>
      <c r="F16" s="62"/>
      <c r="G16" s="53"/>
      <c r="H16" s="54"/>
      <c r="I16" s="54"/>
      <c r="J16" s="54"/>
    </row>
    <row r="17" spans="1:13" ht="17.100000000000001" customHeight="1" x14ac:dyDescent="0.2">
      <c r="A17" s="170" t="s">
        <v>20</v>
      </c>
      <c r="B17" s="171" t="s">
        <v>97</v>
      </c>
      <c r="C17" s="60">
        <f>SUM(D17:J17)</f>
        <v>1</v>
      </c>
      <c r="D17" s="6">
        <v>0.2</v>
      </c>
      <c r="E17" s="6">
        <v>0.8</v>
      </c>
      <c r="F17" s="60"/>
      <c r="G17" s="53"/>
      <c r="H17" s="54"/>
      <c r="I17" s="54"/>
      <c r="J17" s="54"/>
    </row>
    <row r="18" spans="1:13" ht="17.100000000000001" customHeight="1" x14ac:dyDescent="0.2">
      <c r="A18" s="170"/>
      <c r="B18" s="171"/>
      <c r="C18" s="61">
        <f>'Orçamento Licitantes'!J42</f>
        <v>8319.7999999999993</v>
      </c>
      <c r="D18" s="62">
        <f t="shared" ref="D18:E18" si="2">$C$18*D17</f>
        <v>1663.96</v>
      </c>
      <c r="E18" s="62">
        <f t="shared" si="2"/>
        <v>6655.84</v>
      </c>
      <c r="F18" s="62"/>
      <c r="G18" s="53"/>
      <c r="H18" s="54"/>
      <c r="I18" s="54"/>
      <c r="J18" s="54"/>
    </row>
    <row r="19" spans="1:13" ht="17.100000000000001" customHeight="1" x14ac:dyDescent="0.2">
      <c r="A19" s="170" t="s">
        <v>21</v>
      </c>
      <c r="B19" s="171" t="s">
        <v>98</v>
      </c>
      <c r="C19" s="60">
        <f>SUM(D19:J19)</f>
        <v>1</v>
      </c>
      <c r="D19" s="6">
        <v>0.5</v>
      </c>
      <c r="E19" s="6">
        <v>0.5</v>
      </c>
      <c r="F19" s="60"/>
      <c r="G19" s="53"/>
      <c r="H19" s="54"/>
      <c r="I19" s="54"/>
      <c r="J19" s="54"/>
    </row>
    <row r="20" spans="1:13" ht="17.100000000000001" customHeight="1" x14ac:dyDescent="0.2">
      <c r="A20" s="170"/>
      <c r="B20" s="171"/>
      <c r="C20" s="61">
        <f>'Orçamento Licitantes'!J47</f>
        <v>54758.909999999996</v>
      </c>
      <c r="D20" s="62">
        <f t="shared" ref="D20:E20" si="3">$C$20*D19</f>
        <v>27379.454999999998</v>
      </c>
      <c r="E20" s="62">
        <f t="shared" si="3"/>
        <v>27379.454999999998</v>
      </c>
      <c r="F20" s="62"/>
      <c r="G20" s="53"/>
      <c r="H20" s="54"/>
      <c r="I20" s="54"/>
      <c r="J20" s="54"/>
    </row>
    <row r="21" spans="1:13" ht="17.100000000000001" customHeight="1" x14ac:dyDescent="0.2">
      <c r="A21" s="170" t="s">
        <v>22</v>
      </c>
      <c r="B21" s="171" t="s">
        <v>99</v>
      </c>
      <c r="C21" s="60">
        <f>SUM(D21:J21)</f>
        <v>1</v>
      </c>
      <c r="D21" s="6">
        <v>0</v>
      </c>
      <c r="E21" s="6">
        <v>1</v>
      </c>
      <c r="F21" s="60"/>
      <c r="G21" s="53"/>
      <c r="H21" s="54"/>
      <c r="I21" s="54"/>
      <c r="J21" s="54"/>
    </row>
    <row r="22" spans="1:13" ht="17.100000000000001" customHeight="1" x14ac:dyDescent="0.2">
      <c r="A22" s="170"/>
      <c r="B22" s="171"/>
      <c r="C22" s="61">
        <f>'Orçamento Licitantes'!J52</f>
        <v>6932.61</v>
      </c>
      <c r="D22" s="62">
        <f t="shared" ref="D22:E22" si="4">$C$22*D21</f>
        <v>0</v>
      </c>
      <c r="E22" s="62">
        <f t="shared" si="4"/>
        <v>6932.61</v>
      </c>
      <c r="F22" s="62"/>
      <c r="G22" s="53"/>
      <c r="H22" s="54"/>
      <c r="I22" s="54"/>
      <c r="J22" s="54"/>
    </row>
    <row r="23" spans="1:13" ht="17.100000000000001" customHeight="1" x14ac:dyDescent="0.2">
      <c r="A23" s="170" t="s">
        <v>23</v>
      </c>
      <c r="B23" s="171" t="s">
        <v>119</v>
      </c>
      <c r="C23" s="60">
        <f>SUM(D23:J23)</f>
        <v>1</v>
      </c>
      <c r="D23" s="6">
        <v>0</v>
      </c>
      <c r="E23" s="6">
        <v>1</v>
      </c>
      <c r="F23" s="60"/>
      <c r="G23" s="53"/>
      <c r="H23" s="54"/>
      <c r="I23" s="54"/>
      <c r="J23" s="54"/>
    </row>
    <row r="24" spans="1:13" ht="17.100000000000001" customHeight="1" x14ac:dyDescent="0.2">
      <c r="A24" s="170"/>
      <c r="B24" s="171"/>
      <c r="C24" s="61">
        <f>'Orçamento Licitantes'!J57</f>
        <v>21134.499999999996</v>
      </c>
      <c r="D24" s="62">
        <f>$C$24*D23</f>
        <v>0</v>
      </c>
      <c r="E24" s="62">
        <f>$C$24*E23</f>
        <v>21134.499999999996</v>
      </c>
      <c r="F24" s="62"/>
      <c r="G24" s="53"/>
      <c r="H24" s="54"/>
      <c r="I24" s="54"/>
      <c r="J24" s="54"/>
    </row>
    <row r="25" spans="1:13" ht="17.100000000000001" customHeight="1" x14ac:dyDescent="0.2">
      <c r="A25" s="170">
        <v>7</v>
      </c>
      <c r="B25" s="171" t="s">
        <v>100</v>
      </c>
      <c r="C25" s="60">
        <f>SUM(D25:J25)</f>
        <v>1</v>
      </c>
      <c r="D25" s="6">
        <v>0.03</v>
      </c>
      <c r="E25" s="6">
        <v>0.97</v>
      </c>
      <c r="F25" s="60"/>
      <c r="G25" s="53"/>
      <c r="H25" s="54"/>
      <c r="I25" s="54"/>
      <c r="J25" s="54"/>
    </row>
    <row r="26" spans="1:13" ht="17.100000000000001" customHeight="1" x14ac:dyDescent="0.2">
      <c r="A26" s="170"/>
      <c r="B26" s="171"/>
      <c r="C26" s="61">
        <f>'Orçamento Licitantes'!J93</f>
        <v>55708.25</v>
      </c>
      <c r="D26" s="62">
        <f t="shared" ref="D26:E26" si="5">$C$26*D25</f>
        <v>1671.2474999999999</v>
      </c>
      <c r="E26" s="62">
        <f t="shared" si="5"/>
        <v>54037.002499999995</v>
      </c>
      <c r="F26" s="62"/>
      <c r="G26" s="53"/>
      <c r="H26" s="54"/>
      <c r="I26" s="54"/>
      <c r="J26" s="54"/>
    </row>
    <row r="27" spans="1:13" ht="24" customHeight="1" x14ac:dyDescent="0.2">
      <c r="A27" s="188" t="s">
        <v>77</v>
      </c>
      <c r="B27" s="189"/>
      <c r="C27" s="63"/>
      <c r="D27" s="64">
        <f>D29/$C$29</f>
        <v>0.28728378599428717</v>
      </c>
      <c r="E27" s="64">
        <f>E29/$C$29+5%</f>
        <v>0.71271621400571294</v>
      </c>
      <c r="F27" s="64"/>
      <c r="G27" s="53"/>
      <c r="H27" s="54"/>
      <c r="I27" s="54"/>
      <c r="J27" s="54"/>
    </row>
    <row r="28" spans="1:13" ht="24" customHeight="1" x14ac:dyDescent="0.2">
      <c r="A28" s="187" t="s">
        <v>78</v>
      </c>
      <c r="B28" s="187"/>
      <c r="C28" s="65"/>
      <c r="D28" s="66">
        <f>D27</f>
        <v>0.28728378599428717</v>
      </c>
      <c r="E28" s="66">
        <f t="shared" ref="E28" si="6">E27+D28</f>
        <v>1</v>
      </c>
      <c r="F28" s="66"/>
      <c r="G28" s="53"/>
      <c r="H28" s="54"/>
      <c r="I28" s="54"/>
      <c r="J28" s="54"/>
    </row>
    <row r="29" spans="1:13" ht="24" customHeight="1" x14ac:dyDescent="0.2">
      <c r="A29" s="186" t="s">
        <v>79</v>
      </c>
      <c r="B29" s="186"/>
      <c r="C29" s="67">
        <f>C14+C16+C18+C20+C22+C24+C26</f>
        <v>227965.68999999997</v>
      </c>
      <c r="D29" s="67">
        <f>D14+D16+D18+D20+D22+D24+D26</f>
        <v>65490.8465</v>
      </c>
      <c r="E29" s="67">
        <f>E14+E16+E18+E20+E22+E24+E26-F29</f>
        <v>151076.55899999998</v>
      </c>
      <c r="F29" s="67">
        <f>5%*C29</f>
        <v>11398.2845</v>
      </c>
      <c r="G29" s="53"/>
      <c r="H29" s="54"/>
      <c r="I29" s="54"/>
      <c r="J29" s="54"/>
      <c r="L29" s="68"/>
      <c r="M29" s="68"/>
    </row>
    <row r="30" spans="1:13" ht="24" customHeight="1" x14ac:dyDescent="0.2">
      <c r="A30" s="182" t="s">
        <v>80</v>
      </c>
      <c r="B30" s="182"/>
      <c r="C30" s="69"/>
      <c r="D30" s="70">
        <f>D29</f>
        <v>65490.8465</v>
      </c>
      <c r="E30" s="70">
        <f t="shared" ref="E30" si="7">E29+D30</f>
        <v>216567.40549999999</v>
      </c>
      <c r="F30" s="70">
        <f>F29+E30</f>
        <v>227965.69</v>
      </c>
      <c r="G30" s="53"/>
      <c r="H30" s="54"/>
      <c r="I30" s="54"/>
      <c r="J30" s="54"/>
    </row>
    <row r="31" spans="1:13" ht="24" customHeight="1" x14ac:dyDescent="0.2">
      <c r="A31" s="185" t="s">
        <v>81</v>
      </c>
      <c r="B31" s="185"/>
      <c r="C31" s="71"/>
      <c r="D31" s="72">
        <f t="shared" ref="D31:E32" si="8">D29/$C$29</f>
        <v>0.28728378599428717</v>
      </c>
      <c r="E31" s="72">
        <f t="shared" si="8"/>
        <v>0.6627162140057129</v>
      </c>
      <c r="F31" s="72">
        <f>F29/$C$29</f>
        <v>0.05</v>
      </c>
      <c r="G31" s="53"/>
      <c r="H31" s="54"/>
      <c r="I31" s="54"/>
      <c r="J31" s="54"/>
      <c r="M31" s="68"/>
    </row>
    <row r="32" spans="1:13" ht="24" customHeight="1" x14ac:dyDescent="0.2">
      <c r="A32" s="184" t="s">
        <v>82</v>
      </c>
      <c r="B32" s="184"/>
      <c r="C32" s="73"/>
      <c r="D32" s="74">
        <f t="shared" si="8"/>
        <v>0.28728378599428717</v>
      </c>
      <c r="E32" s="74">
        <f t="shared" si="8"/>
        <v>0.95000000000000007</v>
      </c>
      <c r="F32" s="74">
        <f>F30/$C$29</f>
        <v>1.0000000000000002</v>
      </c>
      <c r="G32" s="75"/>
      <c r="H32" s="76"/>
      <c r="I32" s="76"/>
      <c r="J32" s="76"/>
    </row>
    <row r="33" spans="1:1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77"/>
    </row>
    <row r="34" spans="1:1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spans="1:11" ht="37.15" customHeight="1" x14ac:dyDescent="0.2">
      <c r="A35" s="183" t="s">
        <v>117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1" ht="31.5" customHeight="1" x14ac:dyDescent="0.2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</row>
    <row r="37" spans="1:11" ht="74.25" customHeight="1" x14ac:dyDescent="0.2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</row>
    <row r="38" spans="1:11" x14ac:dyDescent="0.2">
      <c r="A38" s="78"/>
      <c r="B38" s="78"/>
      <c r="C38" s="78"/>
      <c r="D38" s="78"/>
      <c r="E38" s="78"/>
    </row>
    <row r="39" spans="1:11" ht="13.9" customHeight="1" x14ac:dyDescent="0.2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</row>
    <row r="40" spans="1:11" x14ac:dyDescent="0.2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x14ac:dyDescent="0.2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</row>
    <row r="42" spans="1:11" x14ac:dyDescent="0.2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x14ac:dyDescent="0.2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</row>
  </sheetData>
  <sheetProtection algorithmName="SHA-512" hashValue="Ju+pDCFGULR01sks4HtJfVDs+kjuXQGlQWLRz9dtci4GBUnjX8JntzbwEVmoGuMPtu0RqrlEX1fbWfCmXCcr/A==" saltValue="MFbCOnMofO59TEJ0BfySCQ==" spinCount="100000" sheet="1" objects="1" scenarios="1"/>
  <mergeCells count="40">
    <mergeCell ref="A39:K43"/>
    <mergeCell ref="A10:A12"/>
    <mergeCell ref="B10:B12"/>
    <mergeCell ref="C10:C12"/>
    <mergeCell ref="B7:C7"/>
    <mergeCell ref="A30:B30"/>
    <mergeCell ref="A35:K35"/>
    <mergeCell ref="A32:B32"/>
    <mergeCell ref="A31:B31"/>
    <mergeCell ref="A29:B29"/>
    <mergeCell ref="A28:B28"/>
    <mergeCell ref="A36:K37"/>
    <mergeCell ref="A27:B27"/>
    <mergeCell ref="B1:C1"/>
    <mergeCell ref="A21:A22"/>
    <mergeCell ref="B21:B22"/>
    <mergeCell ref="A25:A26"/>
    <mergeCell ref="B25:B26"/>
    <mergeCell ref="A17:A18"/>
    <mergeCell ref="B17:B18"/>
    <mergeCell ref="A19:A20"/>
    <mergeCell ref="B19:B20"/>
    <mergeCell ref="A9:F9"/>
    <mergeCell ref="A13:A14"/>
    <mergeCell ref="B13:B14"/>
    <mergeCell ref="A15:A16"/>
    <mergeCell ref="B15:B16"/>
    <mergeCell ref="A23:A24"/>
    <mergeCell ref="B23:B24"/>
    <mergeCell ref="G2:H2"/>
    <mergeCell ref="I2:J2"/>
    <mergeCell ref="D8:E8"/>
    <mergeCell ref="F8:G8"/>
    <mergeCell ref="B3:C3"/>
    <mergeCell ref="E3:F4"/>
    <mergeCell ref="G3:H4"/>
    <mergeCell ref="I3:J5"/>
    <mergeCell ref="B4:C4"/>
    <mergeCell ref="B5:C5"/>
    <mergeCell ref="B6:C6"/>
  </mergeCells>
  <conditionalFormatting sqref="F15">
    <cfRule type="cellIs" dxfId="5" priority="45" operator="greaterThan">
      <formula>0</formula>
    </cfRule>
  </conditionalFormatting>
  <conditionalFormatting sqref="F17">
    <cfRule type="cellIs" dxfId="4" priority="44" operator="greaterThan">
      <formula>0</formula>
    </cfRule>
  </conditionalFormatting>
  <conditionalFormatting sqref="F19">
    <cfRule type="cellIs" dxfId="3" priority="43" operator="greaterThan">
      <formula>0</formula>
    </cfRule>
  </conditionalFormatting>
  <conditionalFormatting sqref="F21">
    <cfRule type="cellIs" dxfId="2" priority="42" operator="greaterThan">
      <formula>0</formula>
    </cfRule>
  </conditionalFormatting>
  <conditionalFormatting sqref="F23">
    <cfRule type="cellIs" dxfId="1" priority="1" operator="greaterThan">
      <formula>0</formula>
    </cfRule>
  </conditionalFormatting>
  <conditionalFormatting sqref="F25">
    <cfRule type="cellIs" dxfId="0" priority="41" operator="greaterThan">
      <formula>0</formula>
    </cfRule>
  </conditionalFormatting>
  <pageMargins left="0.51181102362204722" right="0.51181102362204722" top="0.78740157480314965" bottom="0.39370078740157483" header="0.51181102362204722" footer="0.51181102362204722"/>
  <pageSetup paperSize="9" scale="49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7"/>
  <sheetViews>
    <sheetView showGridLines="0" view="pageBreakPreview" zoomScaleSheetLayoutView="100" workbookViewId="0">
      <selection activeCell="H7" sqref="H7"/>
    </sheetView>
  </sheetViews>
  <sheetFormatPr defaultColWidth="9" defaultRowHeight="12" x14ac:dyDescent="0.2"/>
  <cols>
    <col min="1" max="1" width="9.375" style="5" customWidth="1"/>
    <col min="2" max="2" width="35.625" style="5" customWidth="1"/>
    <col min="3" max="3" width="27.75" style="5" customWidth="1"/>
    <col min="4" max="4" width="13.75" style="5" customWidth="1"/>
    <col min="5" max="5" width="16.5" style="5" customWidth="1"/>
    <col min="6" max="9" width="9" style="5"/>
    <col min="10" max="10" width="15.75" style="5" customWidth="1"/>
    <col min="11" max="11" width="9" style="5"/>
    <col min="12" max="12" width="10.25" style="5" bestFit="1" customWidth="1"/>
    <col min="13" max="16384" width="9" style="5"/>
  </cols>
  <sheetData>
    <row r="1" spans="1:18" ht="56.25" customHeight="1" x14ac:dyDescent="0.2">
      <c r="A1" s="79"/>
      <c r="B1" s="191" t="s">
        <v>43</v>
      </c>
      <c r="C1" s="191"/>
      <c r="D1" s="80"/>
      <c r="E1" s="81"/>
      <c r="F1" s="82"/>
      <c r="G1" s="83"/>
      <c r="H1" s="78"/>
      <c r="I1" s="84"/>
      <c r="J1" s="78"/>
      <c r="K1" s="78"/>
      <c r="L1" s="78"/>
      <c r="M1" s="78"/>
      <c r="N1" s="78"/>
      <c r="O1" s="78"/>
      <c r="P1" s="78"/>
      <c r="Q1" s="78"/>
      <c r="R1" s="78"/>
    </row>
    <row r="2" spans="1:18" ht="12" customHeight="1" x14ac:dyDescent="0.2">
      <c r="A2" s="79"/>
      <c r="B2" s="85"/>
      <c r="C2" s="85"/>
      <c r="D2" s="86"/>
      <c r="E2" s="87"/>
      <c r="F2" s="82"/>
      <c r="G2" s="83"/>
      <c r="H2" s="78"/>
      <c r="I2" s="84"/>
      <c r="J2" s="78"/>
      <c r="K2" s="78"/>
      <c r="L2" s="78"/>
      <c r="M2" s="78"/>
      <c r="N2" s="78"/>
      <c r="O2" s="78"/>
      <c r="P2" s="78"/>
      <c r="Q2" s="78"/>
      <c r="R2" s="78"/>
    </row>
    <row r="3" spans="1:18" ht="15" customHeight="1" x14ac:dyDescent="0.2">
      <c r="A3" s="49" t="s">
        <v>33</v>
      </c>
      <c r="B3" s="180"/>
      <c r="C3" s="181"/>
      <c r="D3" s="80" t="s">
        <v>44</v>
      </c>
      <c r="E3" s="200" t="s">
        <v>115</v>
      </c>
      <c r="F3" s="88"/>
      <c r="G3" s="83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1:18" ht="15" customHeight="1" x14ac:dyDescent="0.2">
      <c r="A4" s="49" t="s">
        <v>34</v>
      </c>
      <c r="B4" s="180"/>
      <c r="C4" s="181"/>
      <c r="D4" s="86"/>
      <c r="E4" s="200"/>
      <c r="F4" s="88"/>
      <c r="G4" s="83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</row>
    <row r="5" spans="1:18" ht="15" customHeight="1" x14ac:dyDescent="0.2">
      <c r="A5" s="49" t="s">
        <v>35</v>
      </c>
      <c r="B5" s="180"/>
      <c r="C5" s="181"/>
      <c r="D5" s="86"/>
      <c r="E5" s="81"/>
      <c r="F5" s="88"/>
      <c r="G5" s="83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</row>
    <row r="6" spans="1:18" ht="15" customHeight="1" x14ac:dyDescent="0.2">
      <c r="A6" s="49" t="s">
        <v>36</v>
      </c>
      <c r="B6" s="180"/>
      <c r="C6" s="181"/>
      <c r="D6" s="88"/>
      <c r="E6" s="89"/>
      <c r="F6" s="88"/>
      <c r="G6" s="83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18" ht="15" customHeight="1" x14ac:dyDescent="0.2">
      <c r="A7" s="49" t="s">
        <v>37</v>
      </c>
      <c r="B7" s="180"/>
      <c r="C7" s="181"/>
      <c r="D7" s="88"/>
      <c r="E7" s="89"/>
      <c r="F7" s="88"/>
      <c r="G7" s="83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</row>
    <row r="8" spans="1:18" ht="24.95" customHeight="1" x14ac:dyDescent="0.2">
      <c r="A8" s="192"/>
      <c r="B8" s="192"/>
      <c r="C8" s="192"/>
      <c r="D8" s="192"/>
      <c r="E8" s="192"/>
      <c r="F8" s="88"/>
      <c r="G8" s="88"/>
      <c r="H8" s="88"/>
      <c r="I8" s="88"/>
      <c r="J8" s="78"/>
      <c r="K8" s="78"/>
      <c r="L8" s="78"/>
      <c r="M8" s="78"/>
      <c r="N8" s="78"/>
      <c r="O8" s="78"/>
      <c r="P8" s="78"/>
      <c r="Q8" s="78"/>
      <c r="R8" s="78"/>
    </row>
    <row r="9" spans="1:18" ht="24.95" customHeight="1" x14ac:dyDescent="0.2">
      <c r="A9" s="193" t="s">
        <v>45</v>
      </c>
      <c r="B9" s="193"/>
      <c r="C9" s="193"/>
      <c r="D9" s="193"/>
      <c r="E9" s="193"/>
      <c r="F9" s="88"/>
      <c r="G9" s="88"/>
      <c r="H9" s="88"/>
      <c r="I9" s="88"/>
      <c r="J9" s="78"/>
      <c r="K9" s="78"/>
      <c r="L9" s="78"/>
      <c r="M9" s="78"/>
      <c r="N9" s="78"/>
      <c r="O9" s="78"/>
      <c r="P9" s="78"/>
      <c r="Q9" s="78"/>
      <c r="R9" s="78"/>
    </row>
    <row r="10" spans="1:18" ht="24.95" customHeight="1" x14ac:dyDescent="0.2">
      <c r="A10" s="90" t="s">
        <v>1</v>
      </c>
      <c r="B10" s="194" t="s">
        <v>2</v>
      </c>
      <c r="C10" s="194"/>
      <c r="D10" s="90" t="s">
        <v>46</v>
      </c>
      <c r="E10" s="91" t="s">
        <v>47</v>
      </c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</row>
    <row r="11" spans="1:18" ht="15" customHeight="1" x14ac:dyDescent="0.2">
      <c r="A11" s="92"/>
      <c r="B11" s="93"/>
      <c r="C11" s="94"/>
      <c r="D11" s="94"/>
      <c r="E11" s="95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</row>
    <row r="12" spans="1:18" ht="15" customHeight="1" x14ac:dyDescent="0.2">
      <c r="A12" s="96">
        <v>1</v>
      </c>
      <c r="B12" s="195" t="s">
        <v>48</v>
      </c>
      <c r="C12" s="195"/>
      <c r="D12" s="97" t="s">
        <v>49</v>
      </c>
      <c r="E12" s="18">
        <v>3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</row>
    <row r="13" spans="1:18" ht="15" customHeight="1" x14ac:dyDescent="0.2">
      <c r="A13" s="98"/>
      <c r="B13" s="99"/>
      <c r="C13" s="99"/>
      <c r="D13" s="100"/>
      <c r="E13" s="101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</row>
    <row r="14" spans="1:18" ht="15" customHeight="1" x14ac:dyDescent="0.2">
      <c r="A14" s="96">
        <v>2</v>
      </c>
      <c r="B14" s="102" t="s">
        <v>50</v>
      </c>
      <c r="C14" s="103"/>
      <c r="D14" s="97" t="s">
        <v>51</v>
      </c>
      <c r="E14" s="18">
        <v>0.8</v>
      </c>
      <c r="F14" s="78"/>
      <c r="G14" s="78"/>
      <c r="H14" s="104"/>
      <c r="I14" s="105"/>
      <c r="J14" s="105"/>
      <c r="K14" s="78"/>
      <c r="L14" s="78"/>
      <c r="M14" s="78"/>
      <c r="N14" s="78"/>
      <c r="O14" s="78"/>
      <c r="P14" s="78"/>
      <c r="Q14" s="78"/>
      <c r="R14" s="78"/>
    </row>
    <row r="15" spans="1:18" ht="15" customHeight="1" x14ac:dyDescent="0.2">
      <c r="A15" s="106"/>
      <c r="B15" s="93"/>
      <c r="C15" s="94"/>
      <c r="D15" s="107"/>
      <c r="E15" s="108"/>
      <c r="F15" s="78"/>
      <c r="G15" s="78"/>
      <c r="H15" s="104"/>
      <c r="I15" s="105"/>
      <c r="J15" s="105"/>
      <c r="K15" s="78"/>
      <c r="L15" s="78"/>
      <c r="M15" s="78"/>
      <c r="N15" s="78"/>
      <c r="O15" s="78"/>
      <c r="P15" s="78"/>
      <c r="Q15" s="78"/>
      <c r="R15" s="78"/>
    </row>
    <row r="16" spans="1:18" ht="15" customHeight="1" x14ac:dyDescent="0.2">
      <c r="A16" s="96">
        <v>3</v>
      </c>
      <c r="B16" s="102" t="s">
        <v>52</v>
      </c>
      <c r="C16" s="103"/>
      <c r="D16" s="97" t="s">
        <v>53</v>
      </c>
      <c r="E16" s="18">
        <v>0.97</v>
      </c>
      <c r="F16" s="78"/>
      <c r="G16" s="78"/>
      <c r="H16" s="104"/>
      <c r="I16" s="105"/>
      <c r="J16" s="105"/>
      <c r="K16" s="78"/>
      <c r="L16" s="78"/>
      <c r="M16" s="78"/>
      <c r="N16" s="78"/>
      <c r="O16" s="78"/>
      <c r="P16" s="78"/>
      <c r="Q16" s="78"/>
      <c r="R16" s="78"/>
    </row>
    <row r="17" spans="1:18" ht="15" customHeight="1" x14ac:dyDescent="0.2">
      <c r="A17" s="106"/>
      <c r="B17" s="94"/>
      <c r="C17" s="94"/>
      <c r="D17" s="107"/>
      <c r="E17" s="108"/>
      <c r="F17" s="78"/>
      <c r="G17" s="78"/>
      <c r="H17" s="104"/>
      <c r="I17" s="105"/>
      <c r="J17" s="105"/>
      <c r="K17" s="78"/>
      <c r="L17" s="78"/>
      <c r="M17" s="78"/>
      <c r="N17" s="78"/>
      <c r="O17" s="78"/>
      <c r="P17" s="78"/>
      <c r="Q17" s="78"/>
      <c r="R17" s="78"/>
    </row>
    <row r="18" spans="1:18" ht="15" customHeight="1" x14ac:dyDescent="0.2">
      <c r="A18" s="96">
        <v>4</v>
      </c>
      <c r="B18" s="102" t="s">
        <v>54</v>
      </c>
      <c r="C18" s="103"/>
      <c r="D18" s="97" t="s">
        <v>55</v>
      </c>
      <c r="E18" s="18">
        <v>1</v>
      </c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</row>
    <row r="19" spans="1:18" ht="15" customHeight="1" x14ac:dyDescent="0.2">
      <c r="A19" s="109"/>
      <c r="B19" s="103"/>
      <c r="C19" s="103"/>
      <c r="D19" s="97"/>
      <c r="E19" s="110"/>
      <c r="F19" s="78"/>
      <c r="G19" s="78"/>
      <c r="H19" s="104"/>
      <c r="I19" s="105"/>
      <c r="J19" s="105"/>
      <c r="K19" s="78"/>
      <c r="L19" s="78"/>
      <c r="M19" s="78"/>
      <c r="N19" s="78"/>
      <c r="O19" s="78"/>
      <c r="P19" s="78"/>
      <c r="Q19" s="78"/>
      <c r="R19" s="78"/>
    </row>
    <row r="20" spans="1:18" ht="15" customHeight="1" x14ac:dyDescent="0.2">
      <c r="A20" s="96">
        <v>5</v>
      </c>
      <c r="B20" s="102" t="s">
        <v>56</v>
      </c>
      <c r="C20" s="103"/>
      <c r="D20" s="97" t="s">
        <v>57</v>
      </c>
      <c r="E20" s="18">
        <v>7.4</v>
      </c>
      <c r="F20" s="78"/>
      <c r="G20" s="78"/>
      <c r="H20" s="104"/>
      <c r="I20" s="105"/>
      <c r="J20" s="105"/>
      <c r="K20" s="78"/>
      <c r="L20" s="78"/>
      <c r="M20" s="78"/>
      <c r="N20" s="78"/>
      <c r="O20" s="78"/>
      <c r="P20" s="78"/>
      <c r="Q20" s="78"/>
      <c r="R20" s="78"/>
    </row>
    <row r="21" spans="1:18" ht="15" customHeight="1" x14ac:dyDescent="0.2">
      <c r="A21" s="109"/>
      <c r="B21" s="103"/>
      <c r="C21" s="103"/>
      <c r="D21" s="97"/>
      <c r="E21" s="110"/>
      <c r="F21" s="78"/>
      <c r="G21" s="78"/>
      <c r="H21" s="104"/>
      <c r="I21" s="105"/>
      <c r="J21" s="105"/>
      <c r="K21" s="78"/>
      <c r="L21" s="78"/>
      <c r="M21" s="78"/>
      <c r="N21" s="78"/>
      <c r="O21" s="78"/>
      <c r="P21" s="78"/>
      <c r="Q21" s="78"/>
      <c r="R21" s="78"/>
    </row>
    <row r="22" spans="1:18" ht="15" customHeight="1" x14ac:dyDescent="0.2">
      <c r="A22" s="98">
        <v>6</v>
      </c>
      <c r="B22" s="111" t="s">
        <v>58</v>
      </c>
      <c r="C22" s="112"/>
      <c r="D22" s="100" t="s">
        <v>59</v>
      </c>
      <c r="E22" s="100">
        <f>SUM(E23:E26)</f>
        <v>9.61</v>
      </c>
      <c r="F22" s="78"/>
      <c r="G22" s="78"/>
      <c r="H22" s="104"/>
      <c r="I22" s="132"/>
      <c r="J22" s="105"/>
      <c r="K22" s="78"/>
      <c r="L22" s="78"/>
      <c r="M22" s="78"/>
      <c r="N22" s="78"/>
      <c r="O22" s="78"/>
      <c r="P22" s="78"/>
      <c r="Q22" s="78"/>
      <c r="R22" s="78"/>
    </row>
    <row r="23" spans="1:18" ht="15" customHeight="1" x14ac:dyDescent="0.2">
      <c r="A23" s="106" t="s">
        <v>60</v>
      </c>
      <c r="B23" s="94" t="s">
        <v>61</v>
      </c>
      <c r="C23" s="94"/>
      <c r="D23" s="108"/>
      <c r="E23" s="113">
        <v>3</v>
      </c>
      <c r="F23" s="78"/>
      <c r="G23" s="114"/>
      <c r="H23" s="114"/>
      <c r="I23" s="114"/>
      <c r="J23" s="114"/>
      <c r="K23" s="114"/>
      <c r="L23" s="114"/>
      <c r="M23" s="78"/>
      <c r="N23" s="78"/>
      <c r="O23" s="78"/>
      <c r="P23" s="78"/>
      <c r="Q23" s="78"/>
      <c r="R23" s="78"/>
    </row>
    <row r="24" spans="1:18" ht="15" customHeight="1" x14ac:dyDescent="0.2">
      <c r="A24" s="106" t="s">
        <v>62</v>
      </c>
      <c r="B24" s="94" t="s">
        <v>63</v>
      </c>
      <c r="C24" s="94"/>
      <c r="D24" s="108"/>
      <c r="E24" s="113">
        <v>0.65</v>
      </c>
      <c r="F24" s="78"/>
      <c r="G24" s="115"/>
      <c r="H24" s="114"/>
      <c r="I24" s="114"/>
      <c r="J24" s="114"/>
      <c r="K24" s="114"/>
      <c r="L24" s="114"/>
      <c r="M24" s="78"/>
      <c r="N24" s="78"/>
      <c r="O24" s="78"/>
      <c r="P24" s="78"/>
      <c r="Q24" s="78"/>
      <c r="R24" s="78"/>
    </row>
    <row r="25" spans="1:18" ht="15" customHeight="1" x14ac:dyDescent="0.2">
      <c r="A25" s="106" t="s">
        <v>64</v>
      </c>
      <c r="B25" s="116" t="s">
        <v>65</v>
      </c>
      <c r="C25" s="94"/>
      <c r="D25" s="108"/>
      <c r="E25" s="19">
        <v>1.46</v>
      </c>
      <c r="F25" s="78"/>
      <c r="G25" s="114"/>
      <c r="H25" s="114"/>
      <c r="I25" s="114"/>
      <c r="J25" s="114"/>
      <c r="K25" s="114"/>
      <c r="L25" s="117"/>
      <c r="M25" s="78"/>
      <c r="N25" s="78"/>
      <c r="O25" s="78"/>
      <c r="P25" s="78"/>
      <c r="Q25" s="78"/>
      <c r="R25" s="78"/>
    </row>
    <row r="26" spans="1:18" ht="15" customHeight="1" x14ac:dyDescent="0.2">
      <c r="A26" s="106" t="s">
        <v>66</v>
      </c>
      <c r="B26" s="118" t="s">
        <v>67</v>
      </c>
      <c r="C26" s="119"/>
      <c r="D26" s="120"/>
      <c r="E26" s="120">
        <v>4.5</v>
      </c>
      <c r="F26" s="78"/>
      <c r="G26" s="114"/>
      <c r="H26" s="114"/>
      <c r="I26" s="114"/>
      <c r="J26" s="114"/>
      <c r="K26" s="114"/>
      <c r="L26" s="117"/>
      <c r="M26" s="78"/>
      <c r="N26" s="78"/>
      <c r="O26" s="78"/>
      <c r="P26" s="78"/>
      <c r="Q26" s="78"/>
      <c r="R26" s="78"/>
    </row>
    <row r="27" spans="1:18" ht="15" customHeight="1" x14ac:dyDescent="0.2">
      <c r="A27" s="121"/>
      <c r="B27" s="94"/>
      <c r="C27" s="112"/>
      <c r="D27" s="122"/>
      <c r="E27" s="196">
        <f>ROUND((((1+$E$12/100+$E$14/100+$E$16/100)*(1+$E$18/100)*(1+$E$20/100))/(1-$E$22/100)-1)*100,2)</f>
        <v>25.73</v>
      </c>
      <c r="F27" s="78"/>
      <c r="G27" s="114"/>
      <c r="H27" s="114"/>
      <c r="I27" s="114"/>
      <c r="J27" s="114"/>
      <c r="K27" s="114"/>
      <c r="L27" s="123"/>
      <c r="M27" s="78"/>
      <c r="N27" s="78"/>
      <c r="O27" s="78"/>
      <c r="P27" s="78"/>
      <c r="Q27" s="78"/>
      <c r="R27" s="78"/>
    </row>
    <row r="28" spans="1:18" ht="15" customHeight="1" x14ac:dyDescent="0.2">
      <c r="A28" s="124"/>
      <c r="B28" s="93" t="s">
        <v>68</v>
      </c>
      <c r="C28" s="125" t="s">
        <v>88</v>
      </c>
      <c r="D28" s="95" t="s">
        <v>69</v>
      </c>
      <c r="E28" s="197"/>
      <c r="F28" s="78"/>
      <c r="G28" s="114"/>
      <c r="H28" s="114"/>
      <c r="I28" s="114"/>
      <c r="J28" s="114"/>
      <c r="K28" s="114"/>
      <c r="L28" s="123"/>
      <c r="M28" s="78"/>
      <c r="N28" s="78"/>
      <c r="O28" s="78"/>
      <c r="P28" s="78"/>
      <c r="Q28" s="78"/>
      <c r="R28" s="78"/>
    </row>
    <row r="29" spans="1:18" ht="15" customHeight="1" x14ac:dyDescent="0.2">
      <c r="A29" s="126"/>
      <c r="B29" s="119"/>
      <c r="C29" s="125" t="s">
        <v>89</v>
      </c>
      <c r="D29" s="127"/>
      <c r="E29" s="198"/>
      <c r="F29" s="78"/>
      <c r="G29" s="114"/>
      <c r="H29" s="114"/>
      <c r="I29" s="114"/>
      <c r="J29" s="114"/>
      <c r="K29" s="114"/>
      <c r="L29" s="123"/>
      <c r="M29" s="78"/>
      <c r="N29" s="78"/>
      <c r="O29" s="78"/>
      <c r="P29" s="78"/>
      <c r="Q29" s="78"/>
      <c r="R29" s="78"/>
    </row>
    <row r="30" spans="1:18" ht="15" customHeight="1" x14ac:dyDescent="0.2">
      <c r="A30" s="78"/>
      <c r="B30" s="78"/>
      <c r="C30" s="78"/>
      <c r="D30" s="78"/>
      <c r="E30" s="78"/>
      <c r="F30" s="78"/>
      <c r="G30" s="114"/>
      <c r="H30" s="114"/>
      <c r="I30" s="114"/>
      <c r="J30" s="114"/>
      <c r="K30" s="114"/>
      <c r="L30" s="114"/>
      <c r="M30" s="78"/>
      <c r="N30" s="78"/>
      <c r="O30" s="78"/>
      <c r="P30" s="78"/>
      <c r="Q30" s="78"/>
      <c r="R30" s="78"/>
    </row>
    <row r="31" spans="1:18" ht="15" customHeight="1" x14ac:dyDescent="0.2">
      <c r="A31" s="78"/>
      <c r="B31" s="78"/>
      <c r="C31" s="78"/>
      <c r="D31" s="78"/>
      <c r="E31" s="78"/>
      <c r="F31" s="78"/>
      <c r="G31" s="78"/>
      <c r="H31" s="128"/>
      <c r="I31" s="129"/>
      <c r="J31" s="129"/>
      <c r="K31" s="78"/>
      <c r="L31" s="78"/>
      <c r="M31" s="78"/>
      <c r="N31" s="78"/>
      <c r="O31" s="78"/>
      <c r="P31" s="78"/>
      <c r="Q31" s="78"/>
      <c r="R31" s="78"/>
    </row>
    <row r="32" spans="1:18" ht="24.95" customHeight="1" x14ac:dyDescent="0.2">
      <c r="A32" s="78"/>
      <c r="B32" s="199" t="s">
        <v>70</v>
      </c>
      <c r="C32" s="199"/>
      <c r="D32" s="199"/>
      <c r="E32" s="199"/>
      <c r="F32" s="78"/>
      <c r="G32" s="78"/>
      <c r="H32" s="128"/>
      <c r="I32" s="129"/>
      <c r="J32" s="129"/>
      <c r="K32" s="78"/>
      <c r="L32" s="78"/>
      <c r="M32" s="78"/>
      <c r="N32" s="78"/>
      <c r="O32" s="78"/>
      <c r="P32" s="78"/>
      <c r="Q32" s="78"/>
      <c r="R32" s="78"/>
    </row>
    <row r="33" spans="1:18" ht="15" customHeight="1" x14ac:dyDescent="0.2">
      <c r="A33" s="78"/>
      <c r="B33" s="78"/>
      <c r="C33" s="78"/>
      <c r="D33" s="78"/>
      <c r="E33" s="78"/>
      <c r="F33" s="78"/>
      <c r="G33" s="78"/>
      <c r="H33" s="128"/>
      <c r="I33" s="129"/>
      <c r="J33" s="129"/>
      <c r="K33" s="78"/>
      <c r="L33" s="78"/>
      <c r="M33" s="78"/>
      <c r="N33" s="78"/>
      <c r="O33" s="78"/>
      <c r="P33" s="78"/>
      <c r="Q33" s="78"/>
      <c r="R33" s="78"/>
    </row>
    <row r="34" spans="1:18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</row>
    <row r="35" spans="1:18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</row>
    <row r="36" spans="1:18" ht="57" customHeight="1" x14ac:dyDescent="0.2">
      <c r="A36" s="177"/>
      <c r="B36" s="190"/>
      <c r="C36" s="190"/>
      <c r="D36" s="190"/>
      <c r="E36" s="190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</row>
    <row r="37" spans="1:18" ht="14.25" x14ac:dyDescent="0.2">
      <c r="A37" s="130"/>
      <c r="B37" s="131"/>
      <c r="C37" s="131"/>
      <c r="D37" s="131"/>
      <c r="E37" s="131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1:18" ht="14.25" x14ac:dyDescent="0.2">
      <c r="A38" s="130"/>
      <c r="B38" s="131"/>
      <c r="C38" s="131"/>
      <c r="D38" s="131"/>
      <c r="E38" s="131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</row>
    <row r="39" spans="1:18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</row>
    <row r="40" spans="1:18" ht="12" customHeight="1" x14ac:dyDescent="0.2">
      <c r="A40" s="177"/>
      <c r="B40" s="177"/>
      <c r="C40" s="177"/>
      <c r="D40" s="177"/>
      <c r="E40" s="177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</row>
    <row r="41" spans="1:18" x14ac:dyDescent="0.2">
      <c r="A41" s="177"/>
      <c r="B41" s="177"/>
      <c r="C41" s="177"/>
      <c r="D41" s="177"/>
      <c r="E41" s="177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</row>
    <row r="42" spans="1:18" x14ac:dyDescent="0.2">
      <c r="A42" s="177"/>
      <c r="B42" s="177"/>
      <c r="C42" s="177"/>
      <c r="D42" s="177"/>
      <c r="E42" s="177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</row>
    <row r="43" spans="1:18" x14ac:dyDescent="0.2">
      <c r="A43" s="177"/>
      <c r="B43" s="177"/>
      <c r="C43" s="177"/>
      <c r="D43" s="177"/>
      <c r="E43" s="177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</row>
    <row r="44" spans="1:18" x14ac:dyDescent="0.2">
      <c r="A44" s="177"/>
      <c r="B44" s="177"/>
      <c r="C44" s="177"/>
      <c r="D44" s="177"/>
      <c r="E44" s="177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</row>
    <row r="45" spans="1:18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1:18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1:18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1:18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1:18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</row>
    <row r="50" spans="1:18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</row>
    <row r="51" spans="1:18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</row>
    <row r="52" spans="1:18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</row>
    <row r="53" spans="1:18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</row>
    <row r="54" spans="1:18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</row>
    <row r="55" spans="1:18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</row>
    <row r="56" spans="1:18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</row>
    <row r="57" spans="1:18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  <row r="58" spans="1:18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</row>
    <row r="59" spans="1:18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</row>
    <row r="60" spans="1:18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</row>
    <row r="61" spans="1:18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</row>
    <row r="62" spans="1:18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</row>
    <row r="63" spans="1:18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</row>
    <row r="64" spans="1:18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</row>
    <row r="65" spans="1:18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</row>
    <row r="66" spans="1:18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</row>
    <row r="67" spans="1:18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</row>
    <row r="68" spans="1:18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</row>
    <row r="69" spans="1:18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</row>
    <row r="70" spans="1:18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</row>
    <row r="71" spans="1:18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</row>
    <row r="72" spans="1:18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</row>
    <row r="73" spans="1:18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</row>
    <row r="74" spans="1:18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</row>
    <row r="75" spans="1:18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</row>
    <row r="76" spans="1:18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</row>
    <row r="77" spans="1:18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</row>
    <row r="78" spans="1:18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</row>
    <row r="79" spans="1:18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  <row r="80" spans="1:18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</row>
    <row r="81" spans="1:18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</row>
    <row r="82" spans="1:18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</row>
    <row r="83" spans="1:18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</row>
    <row r="84" spans="1:18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</row>
    <row r="85" spans="1:18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</row>
    <row r="86" spans="1:18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</row>
    <row r="87" spans="1:18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</row>
  </sheetData>
  <sheetProtection algorithmName="SHA-512" hashValue="S+PVN/PFeiLS9C6nevE6qn3BAAt9zdkrQ+YhJnaUlRQbTjE+qdYkGJ43Rz8GLPr1dGVgvsk6dthyRhKSQBe5wQ==" saltValue="Wgzoj9y7VbYD2Ocf4VY7aA==" spinCount="100000" sheet="1" objects="1" scenarios="1"/>
  <mergeCells count="15">
    <mergeCell ref="A40:E44"/>
    <mergeCell ref="A36:E36"/>
    <mergeCell ref="B1:C1"/>
    <mergeCell ref="B3:C3"/>
    <mergeCell ref="B4:C4"/>
    <mergeCell ref="B5:C5"/>
    <mergeCell ref="B6:C6"/>
    <mergeCell ref="B7:C7"/>
    <mergeCell ref="A8:E8"/>
    <mergeCell ref="A9:E9"/>
    <mergeCell ref="B10:C10"/>
    <mergeCell ref="B12:C12"/>
    <mergeCell ref="E27:E29"/>
    <mergeCell ref="B32:E32"/>
    <mergeCell ref="E3:E4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3" orientation="portrait" r:id="rId1"/>
  <headerFooter alignWithMargins="0">
    <oddFooter>&amp;C&amp;"Calibri,Regular"&amp;9Página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 Licitantes</vt:lpstr>
      <vt:lpstr>Cronograma</vt:lpstr>
      <vt:lpstr>BDI</vt:lpstr>
      <vt:lpstr>BDI!Area_de_impressao</vt:lpstr>
      <vt:lpstr>Cronograma!Area_de_impressao</vt:lpstr>
      <vt:lpstr>'Orçamento Licitantes'!Area_de_impressao</vt:lpstr>
      <vt:lpstr>Cronograma!Titulos_de_impressao</vt:lpstr>
      <vt:lpstr>'Orçamento Licitantes'!Titulos_de_impressao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2024-09-16T19:55:58Z</cp:lastPrinted>
  <dcterms:created xsi:type="dcterms:W3CDTF">2022-12-01T15:49:51Z</dcterms:created>
  <dcterms:modified xsi:type="dcterms:W3CDTF">2024-12-05T11:19:14Z</dcterms:modified>
</cp:coreProperties>
</file>